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730" windowHeight="8100" tabRatio="839" activeTab="4"/>
  </bookViews>
  <sheets>
    <sheet name="Geopark Identity" sheetId="1" r:id="rId1"/>
    <sheet name="Overview" sheetId="2" r:id="rId2"/>
    <sheet name="Geology and Landscape" sheetId="3" r:id="rId3"/>
    <sheet name="Geological conservation" sheetId="4" r:id="rId4"/>
    <sheet name="Natural and Cultural Heritage" sheetId="5" r:id="rId5"/>
    <sheet name="Management Structure" sheetId="6" r:id="rId6"/>
    <sheet name="Information &amp; Environmental E" sheetId="7" r:id="rId7"/>
    <sheet name="Geotourism" sheetId="8" r:id="rId8"/>
    <sheet name="Sustainable Regional Economy" sheetId="9" r:id="rId9"/>
  </sheets>
  <definedNames>
    <definedName name="_xlnm.Print_Area" localSheetId="2">'Geology and Landscape'!$A$1:$F$31</definedName>
    <definedName name="_xlnm.Print_Area" localSheetId="0">'Geopark Identity'!$A$1:$C$29</definedName>
    <definedName name="_xlnm.Print_Area" localSheetId="7">'Geotourism'!$A$1:$G$108</definedName>
    <definedName name="_xlnm.Print_Area" localSheetId="6">'Information &amp; Environmental E'!$A$1:$G$67</definedName>
    <definedName name="_xlnm.Print_Area" localSheetId="5">'Management Structure'!$A$1:$G$77</definedName>
    <definedName name="_xlnm.Print_Area" localSheetId="1">'Overview'!$A$1:$E$22</definedName>
    <definedName name="_xlnm.Print_Area" localSheetId="8">'Sustainable Regional Economy'!$A$1:$G$36</definedName>
  </definedNames>
  <calcPr fullCalcOnLoad="1"/>
</workbook>
</file>

<file path=xl/sharedStrings.xml><?xml version="1.0" encoding="utf-8"?>
<sst xmlns="http://schemas.openxmlformats.org/spreadsheetml/2006/main" count="693" uniqueCount="466">
  <si>
    <t>8.8</t>
  </si>
  <si>
    <t>8.9</t>
  </si>
  <si>
    <t>9.1</t>
  </si>
  <si>
    <t>9.2</t>
  </si>
  <si>
    <t>9.3</t>
  </si>
  <si>
    <t>9.4</t>
  </si>
  <si>
    <t>9.5</t>
  </si>
  <si>
    <t>Research, information and education scientific activity in Earth sciences within the territory</t>
  </si>
  <si>
    <t>2.6</t>
  </si>
  <si>
    <t>2.7</t>
  </si>
  <si>
    <t>2.8</t>
  </si>
  <si>
    <t>4.5</t>
  </si>
  <si>
    <t>4.6</t>
  </si>
  <si>
    <t>5.6</t>
  </si>
  <si>
    <t>5.7</t>
  </si>
  <si>
    <t>5.8</t>
  </si>
  <si>
    <t>6.4</t>
  </si>
  <si>
    <t>6.5</t>
  </si>
  <si>
    <t>6.6</t>
  </si>
  <si>
    <r>
      <t xml:space="preserve">Training courses for guides </t>
    </r>
    <r>
      <rPr>
        <sz val="10"/>
        <color indexed="10"/>
        <rFont val="Arial"/>
        <family val="2"/>
      </rPr>
      <t>(explain and justify)</t>
    </r>
  </si>
  <si>
    <r>
      <t xml:space="preserve">Limited group size (max. 30 persons per guide) </t>
    </r>
    <r>
      <rPr>
        <sz val="10"/>
        <color indexed="10"/>
        <rFont val="Arial"/>
        <family val="2"/>
      </rPr>
      <t>(explain and justify)</t>
    </r>
  </si>
  <si>
    <r>
      <t>Guided tours through a member organisation</t>
    </r>
    <r>
      <rPr>
        <sz val="10"/>
        <color indexed="10"/>
        <rFont val="Arial"/>
        <family val="2"/>
      </rPr>
      <t xml:space="preserve"> (explain and justify)</t>
    </r>
  </si>
  <si>
    <t>7.4</t>
  </si>
  <si>
    <t>Do you use the internet for school programmes? What kind of service do you provide?</t>
  </si>
  <si>
    <t>Category</t>
  </si>
  <si>
    <t>Weighting</t>
  </si>
  <si>
    <t>(%)</t>
  </si>
  <si>
    <t>I</t>
  </si>
  <si>
    <t>Geology and Landscape</t>
  </si>
  <si>
    <t>1.1</t>
  </si>
  <si>
    <t>Territory</t>
  </si>
  <si>
    <t>1.2</t>
  </si>
  <si>
    <t>Geoconservation</t>
  </si>
  <si>
    <t>1.3</t>
  </si>
  <si>
    <t>Natural and Cultural Heritage</t>
  </si>
  <si>
    <t>II.</t>
  </si>
  <si>
    <t>III</t>
  </si>
  <si>
    <t>Interpretation and Environmental Education</t>
  </si>
  <si>
    <t>IV</t>
  </si>
  <si>
    <t>Geotourism</t>
  </si>
  <si>
    <t>V</t>
  </si>
  <si>
    <t>Sustainable Regional Economic Development</t>
  </si>
  <si>
    <t>Total</t>
  </si>
  <si>
    <r>
      <t>Size in km</t>
    </r>
    <r>
      <rPr>
        <vertAlign val="superscript"/>
        <sz val="12"/>
        <rFont val="Arial"/>
        <family val="2"/>
      </rPr>
      <t>2</t>
    </r>
  </si>
  <si>
    <t>Geoscientist</t>
  </si>
  <si>
    <t>Name</t>
  </si>
  <si>
    <t>Position</t>
  </si>
  <si>
    <t>Date</t>
  </si>
  <si>
    <t>Signature</t>
  </si>
  <si>
    <t xml:space="preserve">Maximum Total </t>
  </si>
  <si>
    <t>20 or more</t>
  </si>
  <si>
    <t>&gt; 25 %</t>
  </si>
  <si>
    <t>Territory Subtotal</t>
  </si>
  <si>
    <t>Self Assessment</t>
  </si>
  <si>
    <r>
      <t xml:space="preserve">At least five geosites of national significance </t>
    </r>
    <r>
      <rPr>
        <sz val="10"/>
        <color indexed="10"/>
        <rFont val="Arial"/>
        <family val="2"/>
      </rPr>
      <t>(Give a list and justification)</t>
    </r>
  </si>
  <si>
    <t>Prohibition of destroying and removing parts of the geological heritage.</t>
  </si>
  <si>
    <t>Use of observation posts, guarding and patrolling by wardens</t>
  </si>
  <si>
    <t xml:space="preserve">Offering collecting of geological specimens under supervision at selected sites (clarification) </t>
  </si>
  <si>
    <r>
      <t xml:space="preserve">Conservation measures  </t>
    </r>
    <r>
      <rPr>
        <sz val="10"/>
        <color indexed="10"/>
        <rFont val="Arial"/>
        <family val="2"/>
      </rPr>
      <t>(Please give details)</t>
    </r>
  </si>
  <si>
    <r>
      <t xml:space="preserve">Protective measures (preparation, sealing to avoid natural degradation)  </t>
    </r>
    <r>
      <rPr>
        <sz val="10"/>
        <color indexed="10"/>
        <rFont val="Arial"/>
        <family val="2"/>
      </rPr>
      <t>(Please give details)</t>
    </r>
  </si>
  <si>
    <t>Geoconservation Subtotal</t>
  </si>
  <si>
    <r>
      <t xml:space="preserve">National designation in part of the Geopark territory </t>
    </r>
    <r>
      <rPr>
        <sz val="10"/>
        <color indexed="10"/>
        <rFont val="Arial"/>
        <family val="2"/>
      </rPr>
      <t>(Please give a list and justification)</t>
    </r>
  </si>
  <si>
    <r>
      <t xml:space="preserve">Regional designation in part of the Geopark territory </t>
    </r>
    <r>
      <rPr>
        <sz val="10"/>
        <color indexed="10"/>
        <rFont val="Arial"/>
        <family val="2"/>
      </rPr>
      <t>(Please give a list and justification)</t>
    </r>
  </si>
  <si>
    <r>
      <t xml:space="preserve">Local designation in part of the Geopark territory </t>
    </r>
    <r>
      <rPr>
        <sz val="10"/>
        <color indexed="10"/>
        <rFont val="Arial"/>
        <family val="2"/>
      </rPr>
      <t>(Please give a list and justification)</t>
    </r>
  </si>
  <si>
    <t>Total Points Awarded For Section I: Geology and Landscape</t>
  </si>
  <si>
    <t>Links between Natural and Cultural Heritage</t>
  </si>
  <si>
    <t>Tourism development (infrastructure and activities)</t>
  </si>
  <si>
    <t xml:space="preserve">Education activities </t>
  </si>
  <si>
    <t>Local development</t>
  </si>
  <si>
    <t>Regional products (agrotourism)</t>
  </si>
  <si>
    <t>Community links</t>
  </si>
  <si>
    <t>Funding</t>
  </si>
  <si>
    <t>Marketing strategy</t>
  </si>
  <si>
    <t>An audit of the geological and other resources</t>
  </si>
  <si>
    <t>Geology</t>
  </si>
  <si>
    <t>Landscape protection</t>
  </si>
  <si>
    <t>Tourism “geotourism”</t>
  </si>
  <si>
    <t>Agriculture and forestry</t>
  </si>
  <si>
    <t>Measures taken to regulate and reduce traffic (restricted access, central parking lots, traffic guiding system, signposting etc.)</t>
  </si>
  <si>
    <t xml:space="preserve">Environmental friendly hiking path system </t>
  </si>
  <si>
    <t xml:space="preserve">Regular "Working Group" meetings on specific topics </t>
  </si>
  <si>
    <t>International awards (name and date of award)</t>
  </si>
  <si>
    <t>National awards (name and date of award)</t>
  </si>
  <si>
    <t>Other (e.g. from industry) (name and date of award)</t>
  </si>
  <si>
    <t xml:space="preserve">Regular and formal joint activity with at least one scientific institution (University, National Geological Survey) </t>
  </si>
  <si>
    <t>Regular consulting is maintained by:</t>
  </si>
  <si>
    <t xml:space="preserve">Persons with experience in geosciences </t>
  </si>
  <si>
    <t xml:space="preserve">Amateurs available from local community </t>
  </si>
  <si>
    <t>&lt; 5</t>
  </si>
  <si>
    <t>&gt; 5</t>
  </si>
  <si>
    <t>Are staff members available to run field trips/guided walks?</t>
  </si>
  <si>
    <t xml:space="preserve">Information panels within the area </t>
  </si>
  <si>
    <t>Total Points Awarded For Section II: Management Structure</t>
  </si>
  <si>
    <t>III. Information and Environmental Education</t>
  </si>
  <si>
    <t xml:space="preserve">Have you developed new educational material for school classes? </t>
  </si>
  <si>
    <t>Films, video, slideshow etc.</t>
  </si>
  <si>
    <t>Different special exhibitions changing on a regular basis</t>
  </si>
  <si>
    <t>Special education equipment (puzzles, special constructions, etc)</t>
  </si>
  <si>
    <t>Protection of geological heritage</t>
  </si>
  <si>
    <t>Geology of the area</t>
  </si>
  <si>
    <t>Publication linking geology, nature and culture of the area</t>
  </si>
  <si>
    <t>Environmentally friendly behaviour in the area</t>
  </si>
  <si>
    <t xml:space="preserve">Other aspects of natural history which can be found within the area </t>
  </si>
  <si>
    <t>Historical elements</t>
  </si>
  <si>
    <t>Letters to schools and universities</t>
  </si>
  <si>
    <t>Brochure</t>
  </si>
  <si>
    <t xml:space="preserve">Press announcements (Newspapers, Radio, TV) </t>
  </si>
  <si>
    <t xml:space="preserve">Newspaper or newsletter </t>
  </si>
  <si>
    <t>Own website with general information about environmental education within the area</t>
  </si>
  <si>
    <t>Regular electronic newsletter</t>
  </si>
  <si>
    <t>Total Points Awarded For Section III: Education</t>
  </si>
  <si>
    <t>IV. Geotourism</t>
  </si>
  <si>
    <t>Printed material (e.g. leaflets, magazines)</t>
  </si>
  <si>
    <t>Popular literature for public (e.g. books, guide books)</t>
  </si>
  <si>
    <t>CD or video material</t>
  </si>
  <si>
    <t xml:space="preserve">Other promotional material or merchandise </t>
  </si>
  <si>
    <t>French</t>
  </si>
  <si>
    <t>Spanish</t>
  </si>
  <si>
    <t>Russian</t>
  </si>
  <si>
    <t>Chinese</t>
  </si>
  <si>
    <t>Arabic</t>
  </si>
  <si>
    <t>Information centre “meeting and starting” point for excursions</t>
  </si>
  <si>
    <t>Is the Information centre accessible for wheelchair users and does it cater for individuals with other disabilities?</t>
  </si>
  <si>
    <t>Static display material</t>
  </si>
  <si>
    <t>Interactive displays</t>
  </si>
  <si>
    <t>Promotional material about the area (leaflets, brochures, internet) contains information about public transport</t>
  </si>
  <si>
    <t xml:space="preserve">Special offers for tourists using public transport, bicycle or other forms of sustainable transport </t>
  </si>
  <si>
    <t>Tours take place regularly during the season</t>
  </si>
  <si>
    <t>Tours for a broad audience</t>
  </si>
  <si>
    <t>There is at least one promoted trail dealing with geological subjects, developed by your team, alongside any developed by partners.</t>
  </si>
  <si>
    <t>Own website with general information about the area</t>
  </si>
  <si>
    <t>Guidance for visitors on potential excursions</t>
  </si>
  <si>
    <t>Uniform/standard signposting of paths</t>
  </si>
  <si>
    <t>Regular checks of infrastructure and immediate repair guaranteed</t>
  </si>
  <si>
    <t xml:space="preserve">Special maps and information sheets for hikers, cyclists, etc. </t>
  </si>
  <si>
    <t>There is a network of hiking/biking friendly hotels/pensions, defined by a catalogue of criteria who work in partnership with your organisation.</t>
  </si>
  <si>
    <t>The selection and nomination of official partners/mentors/sponsors</t>
  </si>
  <si>
    <t>Geo-trails</t>
  </si>
  <si>
    <t>Cultural trails</t>
  </si>
  <si>
    <t>Forest trails</t>
  </si>
  <si>
    <t xml:space="preserve">Other trails </t>
  </si>
  <si>
    <t>Do you count visitors?</t>
  </si>
  <si>
    <t xml:space="preserve">By entrance tickets / trail counters </t>
  </si>
  <si>
    <t>Do you evaluate where your visitors come from?</t>
  </si>
  <si>
    <t>Do you use visitor evaluation for your forward planning?</t>
  </si>
  <si>
    <t>Total Points Awarded For Section IV: Geotourism</t>
  </si>
  <si>
    <t>V. Sustainable Regional Economy</t>
  </si>
  <si>
    <t>Meals from regional and/or ecological production are available in restaurants</t>
  </si>
  <si>
    <t>A label for regional food products or local gastronomy exists</t>
  </si>
  <si>
    <t>The marketing of local craft products is actively supported</t>
  </si>
  <si>
    <t>Local craft products are showcased</t>
  </si>
  <si>
    <t>Direct marketing of regional products is undertaken by your organization</t>
  </si>
  <si>
    <t>Services (repair, management)</t>
  </si>
  <si>
    <t>Design, Print</t>
  </si>
  <si>
    <t>Total Points Awarded For Section V: Sustainable Regional Economy</t>
  </si>
  <si>
    <r>
      <t xml:space="preserve">How many distinct geological or geomorphological features are present within your area? </t>
    </r>
    <r>
      <rPr>
        <sz val="10"/>
        <color indexed="10"/>
        <rFont val="Arial"/>
        <family val="2"/>
      </rPr>
      <t>(Please provide a list) (10 points each, maximum 100 points).</t>
    </r>
  </si>
  <si>
    <t>1.</t>
  </si>
  <si>
    <t>2.1</t>
  </si>
  <si>
    <t>2.2</t>
  </si>
  <si>
    <t>2.3</t>
  </si>
  <si>
    <t>5-10</t>
  </si>
  <si>
    <t>10-20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</si>
  <si>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</si>
  <si>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</si>
  <si>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</si>
  <si>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</si>
  <si>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</si>
  <si>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</si>
  <si>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</si>
  <si>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</si>
  <si>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</si>
  <si>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Geosite list</t>
  </si>
  <si>
    <t>Geodiversity</t>
  </si>
  <si>
    <r>
      <t>At least 20 geosites of educational interest and used by schools and universities.</t>
    </r>
    <r>
      <rPr>
        <sz val="10"/>
        <color indexed="10"/>
        <rFont val="Arial"/>
        <family val="2"/>
      </rPr>
      <t xml:space="preserve"> (Give a list and justification)</t>
    </r>
  </si>
  <si>
    <t>1.4</t>
  </si>
  <si>
    <t>1.5</t>
  </si>
  <si>
    <t xml:space="preserve">Strategy and legislation to protect against damage of geological sites and features  (one answer only) </t>
  </si>
  <si>
    <t>How are the geosites protected against misuse and damage?</t>
  </si>
  <si>
    <t>2.4</t>
  </si>
  <si>
    <t>2.5</t>
  </si>
  <si>
    <t>Promotion and maintenance of Natural and Cultural Heritage</t>
  </si>
  <si>
    <r>
      <t xml:space="preserve">Communication </t>
    </r>
    <r>
      <rPr>
        <sz val="10"/>
        <color indexed="10"/>
        <rFont val="Arial"/>
        <family val="2"/>
      </rPr>
      <t>(Please give details)</t>
    </r>
  </si>
  <si>
    <t xml:space="preserve">Does a management or Master Plan exist? </t>
  </si>
  <si>
    <r>
      <t xml:space="preserve">Management or Master Plan exists (not older than 10 years) </t>
    </r>
    <r>
      <rPr>
        <sz val="10"/>
        <color indexed="10"/>
        <rFont val="Arial"/>
        <family val="2"/>
      </rPr>
      <t>(You should refer to the main components in accompanying documentation)</t>
    </r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</si>
  <si>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</si>
  <si>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</si>
  <si>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</si>
  <si>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</si>
  <si>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</si>
  <si>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</si>
  <si>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</si>
  <si>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</si>
  <si>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</si>
  <si>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r>
      <t>Strategy exists (not older than 10 years)</t>
    </r>
    <r>
      <rPr>
        <sz val="10"/>
        <color indexed="10"/>
        <rFont val="Arial"/>
        <family val="2"/>
      </rPr>
      <t xml:space="preserve"> (You should refer to the main components in accompanying documentation)</t>
    </r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</si>
  <si>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</si>
  <si>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</si>
  <si>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</si>
  <si>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</si>
  <si>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</si>
  <si>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</si>
  <si>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</si>
  <si>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</si>
  <si>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</si>
  <si>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</si>
  <si>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</si>
  <si>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</si>
  <si>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</si>
  <si>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</si>
  <si>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</si>
  <si>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</si>
  <si>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</si>
  <si>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</si>
  <si>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In how many languages is the marketing material produced? (The SELF AWARDED total cannot exceed 80)</t>
  </si>
  <si>
    <t>English</t>
  </si>
  <si>
    <t>7.5</t>
  </si>
  <si>
    <t>7.6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</si>
  <si>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</si>
  <si>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</si>
  <si>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</si>
  <si>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</si>
  <si>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</si>
  <si>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</si>
  <si>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</si>
  <si>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</si>
  <si>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</si>
  <si>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</si>
  <si>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</si>
  <si>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</si>
  <si>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</si>
  <si>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</si>
  <si>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</si>
  <si>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</si>
  <si>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</si>
  <si>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</si>
  <si>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12.3</t>
  </si>
  <si>
    <t>13.1</t>
  </si>
  <si>
    <t>13.2</t>
  </si>
  <si>
    <t>13.3</t>
  </si>
  <si>
    <t>13.4</t>
  </si>
  <si>
    <t>13.5</t>
  </si>
  <si>
    <t>Do you have the following sustainable (e.g. non car based) trails?</t>
  </si>
  <si>
    <t>14.1</t>
  </si>
  <si>
    <t>14.2</t>
  </si>
  <si>
    <t>Visitor evaluation</t>
  </si>
  <si>
    <t>14.3</t>
  </si>
  <si>
    <t>14.4</t>
  </si>
  <si>
    <t>14.5</t>
  </si>
  <si>
    <t>Casts and souvenirs from local production are available</t>
  </si>
  <si>
    <t>How are regional crafts promoted?</t>
  </si>
  <si>
    <t>Networking (SELF AWARDED total cannot exceed 200)</t>
  </si>
  <si>
    <t>Evaluators' Estimate</t>
  </si>
  <si>
    <t>EVALUATORS VERIFICATION</t>
  </si>
  <si>
    <t>I. Geology and Landscape
1.1 Territory</t>
  </si>
  <si>
    <t>Management Structure</t>
  </si>
  <si>
    <t>Self Evaluation</t>
  </si>
  <si>
    <t>Identity</t>
  </si>
  <si>
    <t>Overview</t>
  </si>
  <si>
    <t>How is the Geopark's management structure organised?</t>
  </si>
  <si>
    <t>Evaluation Document - A</t>
  </si>
  <si>
    <r>
      <t xml:space="preserve">Guided tours by Geopark’s staff  </t>
    </r>
    <r>
      <rPr>
        <sz val="10"/>
        <color indexed="10"/>
        <rFont val="Arial"/>
        <family val="2"/>
      </rPr>
      <t>(explain and justify)</t>
    </r>
  </si>
  <si>
    <t>Links to other websites of tourist board, communities, local government, which provide a broad range of information on the Geopark's area.</t>
  </si>
  <si>
    <t>The Geopark organizes markets, where mainly regional agricultural products are sold</t>
  </si>
  <si>
    <t>What efforts are undertaken to promote links between the Geopark and local businesses? (SELF AWARDED total cannot exceed 100)</t>
  </si>
  <si>
    <t>A network of co-operating enterprises exists, fostered by the Geopark.</t>
  </si>
  <si>
    <t xml:space="preserve">There is a formal contract between the Geopark and its partners </t>
  </si>
  <si>
    <t>At least five people with a degree in geosciences or other related discipline on the staff of the Geopark (employed by partner)</t>
  </si>
  <si>
    <t xml:space="preserve">Museum within the area of the Geopark managed by yourself or a partner in your organization </t>
  </si>
  <si>
    <r>
      <t xml:space="preserve">Education programmes </t>
    </r>
    <r>
      <rPr>
        <sz val="10"/>
        <color indexed="10"/>
        <rFont val="Arial"/>
        <family val="2"/>
      </rPr>
      <t>(Please give details)</t>
    </r>
  </si>
  <si>
    <r>
      <t>Interpretation</t>
    </r>
    <r>
      <rPr>
        <sz val="10"/>
        <color indexed="10"/>
        <rFont val="Arial"/>
        <family val="2"/>
      </rPr>
      <t xml:space="preserve"> (Please give details)</t>
    </r>
  </si>
  <si>
    <t>Submitted by:</t>
  </si>
  <si>
    <r>
      <t xml:space="preserve">List of “Geosites” located within the territory identified for use </t>
    </r>
    <r>
      <rPr>
        <sz val="10"/>
        <color indexed="10"/>
        <rFont val="Arial"/>
        <family val="2"/>
      </rPr>
      <t>(Please provide a geosite list)</t>
    </r>
  </si>
  <si>
    <t>There is another UNESCO Global Geopark with comparable geology.</t>
  </si>
  <si>
    <t>There is another UNESCO Global Geopark with comparable geology or infrastructure in the same country.</t>
  </si>
  <si>
    <t>Comparison to UNESCO Global  Geoparks (select one from the following options)</t>
  </si>
  <si>
    <t>What kind of infrastructure is available for activities such as horse riding, canoeing and cycling ?</t>
  </si>
  <si>
    <r>
      <t>Part of the area is protected by law for its geological interest.</t>
    </r>
    <r>
      <rPr>
        <sz val="10"/>
        <color indexed="10"/>
        <rFont val="Arial"/>
        <family val="2"/>
      </rPr>
      <t xml:space="preserve"> (Please refer to which part and why)</t>
    </r>
  </si>
  <si>
    <r>
      <t xml:space="preserve">What kind of educational materials exist? </t>
    </r>
    <r>
      <rPr>
        <b/>
        <sz val="11"/>
        <color indexed="13"/>
        <rFont val="Arial"/>
        <family val="2"/>
      </rPr>
      <t>(to be checked by field evaluators on site)</t>
    </r>
  </si>
  <si>
    <r>
      <t xml:space="preserve">What kind of published information is available in your Geopark area? </t>
    </r>
    <r>
      <rPr>
        <b/>
        <sz val="11"/>
        <color indexed="13"/>
        <rFont val="Arial"/>
        <family val="2"/>
      </rPr>
      <t>(to be checked by field evaluators on site)</t>
    </r>
  </si>
  <si>
    <r>
      <t xml:space="preserve">Personal guides by partner organisation </t>
    </r>
    <r>
      <rPr>
        <sz val="10"/>
        <color indexed="10"/>
        <rFont val="Arial"/>
        <family val="2"/>
      </rPr>
      <t xml:space="preserve">(explain and justify) </t>
    </r>
  </si>
  <si>
    <r>
      <t xml:space="preserve">Please </t>
    </r>
    <r>
      <rPr>
        <b/>
        <u val="single"/>
        <sz val="12"/>
        <color indexed="10"/>
        <rFont val="Arial"/>
        <family val="2"/>
      </rPr>
      <t>do not</t>
    </r>
    <r>
      <rPr>
        <b/>
        <sz val="12"/>
        <color indexed="10"/>
        <rFont val="Arial"/>
        <family val="2"/>
      </rPr>
      <t xml:space="preserve"> send information material, brochures, etc. (these should be provided only to field evaluators)</t>
    </r>
  </si>
  <si>
    <r>
      <t xml:space="preserve">International designation in part of the Geopark territory (except World Heritage Sites and Biosphere Reserves) </t>
    </r>
    <r>
      <rPr>
        <sz val="10"/>
        <color indexed="10"/>
        <rFont val="Arial"/>
        <family val="2"/>
      </rPr>
      <t>(Please give a list and justification)</t>
    </r>
  </si>
  <si>
    <t>Overlapping UNESCO designations</t>
  </si>
  <si>
    <t>Yes/No</t>
  </si>
  <si>
    <r>
      <t xml:space="preserve">Please provide requested lists and details, but </t>
    </r>
    <r>
      <rPr>
        <b/>
        <u val="single"/>
        <sz val="12"/>
        <color indexed="10"/>
        <rFont val="Arial"/>
        <family val="2"/>
      </rPr>
      <t>do not</t>
    </r>
    <r>
      <rPr>
        <b/>
        <sz val="12"/>
        <color indexed="10"/>
        <rFont val="Arial"/>
        <family val="2"/>
      </rPr>
      <t xml:space="preserve"> send entire publications, brochures, etc. (these should be provided only to field evaluators)</t>
    </r>
  </si>
  <si>
    <t>Please provide lists and details as a separate annex referring to the corresponding item numbers</t>
  </si>
  <si>
    <t>Natural and Cultural Heritage Subtotal</t>
  </si>
  <si>
    <t>Education – Guides (The SELF AWARDED total cannot exceed 100)</t>
  </si>
  <si>
    <t>I. Geology and Landscape
1.3 Natural and Cultural Heritage</t>
  </si>
  <si>
    <t>What kind of contracts are regularly offered to businesses in your area? (SELF AWARDED total cannot exceed 150)</t>
  </si>
  <si>
    <r>
      <t xml:space="preserve">International designation in part of the Geopark territory (except World Heritage Sites) </t>
    </r>
    <r>
      <rPr>
        <sz val="10"/>
        <color indexed="10"/>
        <rFont val="Arial"/>
        <family val="2"/>
      </rPr>
      <t>(Please give a list and justification)</t>
    </r>
  </si>
  <si>
    <t>IΙ. Management Structure</t>
  </si>
  <si>
    <t>Those responsible for the education programme may be reached by e-mail</t>
  </si>
  <si>
    <t>What else do you use to inform visitors about your area?</t>
  </si>
  <si>
    <t>2.     Name of the management body</t>
  </si>
  <si>
    <r>
      <t>3.</t>
    </r>
    <r>
      <rPr>
        <b/>
        <sz val="7"/>
        <rFont val="Times New Roman"/>
        <family val="1"/>
      </rPr>
      <t xml:space="preserve">            </t>
    </r>
    <r>
      <rPr>
        <b/>
        <sz val="12"/>
        <rFont val="Arial"/>
        <family val="2"/>
      </rPr>
      <t>Address of the management body</t>
    </r>
  </si>
  <si>
    <r>
      <t>4.</t>
    </r>
    <r>
      <rPr>
        <b/>
        <sz val="7"/>
        <rFont val="Times New Roman"/>
        <family val="1"/>
      </rPr>
      <t xml:space="preserve">            </t>
    </r>
    <r>
      <rPr>
        <b/>
        <sz val="12"/>
        <rFont val="Arial"/>
        <family val="2"/>
      </rPr>
      <t>Size of territory and geographical coordinates</t>
    </r>
  </si>
  <si>
    <r>
      <t>5.</t>
    </r>
    <r>
      <rPr>
        <b/>
        <sz val="7"/>
        <rFont val="Times New Roman"/>
        <family val="1"/>
      </rPr>
      <t xml:space="preserve">            </t>
    </r>
    <r>
      <rPr>
        <b/>
        <sz val="12"/>
        <rFont val="Arial"/>
        <family val="2"/>
      </rPr>
      <t>Contact persons</t>
    </r>
  </si>
  <si>
    <t xml:space="preserve"> Territory</t>
  </si>
  <si>
    <r>
      <t xml:space="preserve">I. Geology and Landscape
</t>
    </r>
    <r>
      <rPr>
        <b/>
        <sz val="14"/>
        <rFont val="Arial"/>
        <family val="2"/>
      </rPr>
      <t>1.2 Geological Conservation</t>
    </r>
  </si>
  <si>
    <t>Other Natural and Cultural Heritage</t>
  </si>
  <si>
    <t>Does your Geopark have a Marketing Strategy?</t>
  </si>
  <si>
    <t>Information centre within the area of the Geopark</t>
  </si>
  <si>
    <t>Geographical coordinates</t>
  </si>
  <si>
    <t>Management body director</t>
  </si>
  <si>
    <t>Specialist on regional development</t>
  </si>
  <si>
    <t>Region</t>
  </si>
  <si>
    <t>Country</t>
  </si>
  <si>
    <t>Telephone</t>
  </si>
  <si>
    <t>Fax</t>
  </si>
  <si>
    <t>E-mail</t>
  </si>
  <si>
    <r>
      <t xml:space="preserve">Number of sites with public interpretation (trails, interpretation panels or leaflets) </t>
    </r>
    <r>
      <rPr>
        <sz val="10"/>
        <color indexed="10"/>
        <rFont val="Arial"/>
        <family val="2"/>
      </rPr>
      <t>(Please provide a list)</t>
    </r>
  </si>
  <si>
    <r>
      <t xml:space="preserve">Geosites of scientific importance </t>
    </r>
    <r>
      <rPr>
        <sz val="10"/>
        <color indexed="10"/>
        <rFont val="Arial"/>
        <family val="2"/>
      </rPr>
      <t>(Please provide a list)</t>
    </r>
  </si>
  <si>
    <r>
      <t xml:space="preserve">Geosites used for education </t>
    </r>
    <r>
      <rPr>
        <sz val="10"/>
        <color indexed="10"/>
        <rFont val="Arial"/>
        <family val="2"/>
      </rPr>
      <t>(Please provide a list)</t>
    </r>
  </si>
  <si>
    <r>
      <t xml:space="preserve">Geosites used for geotourism </t>
    </r>
    <r>
      <rPr>
        <sz val="10"/>
        <color indexed="10"/>
        <rFont val="Arial"/>
        <family val="2"/>
      </rPr>
      <t>(Please provide a list)</t>
    </r>
  </si>
  <si>
    <r>
      <t>1.</t>
    </r>
    <r>
      <rPr>
        <b/>
        <sz val="7"/>
        <rFont val="Arial"/>
        <family val="2"/>
      </rPr>
      <t>      </t>
    </r>
    <r>
      <rPr>
        <b/>
        <sz val="12"/>
        <rFont val="Arial"/>
        <family val="2"/>
      </rPr>
      <t>Name and country of the territory</t>
    </r>
  </si>
  <si>
    <t>Points Available</t>
  </si>
  <si>
    <t xml:space="preserve">20 “Geosites” or more </t>
  </si>
  <si>
    <t>40 “Geosites” or more</t>
  </si>
  <si>
    <t>Public interpretation of the Geopark’s sites of interest</t>
  </si>
  <si>
    <t>Maximum Points</t>
  </si>
  <si>
    <t>There is no comparison with any other UNESCO Global Geopark.</t>
  </si>
  <si>
    <t>There is another UNESCO Global Geopark with comparable geology or infrastructure in the same country’s geographical region (Clarification in time and distance)</t>
  </si>
  <si>
    <r>
      <t xml:space="preserve">Do you have a geosites' database for the Geopark? </t>
    </r>
    <r>
      <rPr>
        <sz val="10"/>
        <color indexed="10"/>
        <rFont val="Arial"/>
        <family val="2"/>
      </rPr>
      <t>(Please give details)</t>
    </r>
  </si>
  <si>
    <r>
      <t xml:space="preserve">Do you have a geosites' map for the Geopark? </t>
    </r>
    <r>
      <rPr>
        <sz val="10"/>
        <color indexed="10"/>
        <rFont val="Arial"/>
        <family val="2"/>
      </rPr>
      <t>(Please give details)</t>
    </r>
  </si>
  <si>
    <t>General announcement of regulations to prevent misuse and damage in the entire Geopark area</t>
  </si>
  <si>
    <t>Announcement of regulations to prevent misuse and damage at individual sites of the Geopark</t>
  </si>
  <si>
    <t>What measures are taken to protect geosites and infrastructure from damage and natural degradation?</t>
  </si>
  <si>
    <r>
      <t xml:space="preserve">Regular maintenance and cleaning </t>
    </r>
    <r>
      <rPr>
        <sz val="10"/>
        <color indexed="10"/>
        <rFont val="Arial"/>
        <family val="2"/>
      </rPr>
      <t>(Please give details. How often are they checked?)</t>
    </r>
  </si>
  <si>
    <r>
      <t xml:space="preserve">Non-geological sites used by the Geopark (intergraded in Geoparks' activities) </t>
    </r>
    <r>
      <rPr>
        <sz val="10"/>
        <color indexed="10"/>
        <rFont val="Arial"/>
        <family val="2"/>
      </rPr>
      <t>(Please provide a list)</t>
    </r>
  </si>
  <si>
    <r>
      <t xml:space="preserve">Your Geopark overlaps partly or totally with a World Heritage Site and/or Biosphere Reserve </t>
    </r>
    <r>
      <rPr>
        <sz val="10"/>
        <color indexed="10"/>
        <rFont val="Arial"/>
        <family val="2"/>
      </rPr>
      <t>(If yes, please provide justification and evidence on how UNESCO Global Geopark status will add value by being both independently branded and in synergy with the other designations)</t>
    </r>
  </si>
  <si>
    <r>
      <t xml:space="preserve">Does the Geopark have a clear and well-defined boundary? </t>
    </r>
    <r>
      <rPr>
        <sz val="10"/>
        <color indexed="10"/>
        <rFont val="Arial"/>
        <family val="2"/>
      </rPr>
      <t>(Please give details)</t>
    </r>
  </si>
  <si>
    <r>
      <t xml:space="preserve">Does the Geopark have a well-defined and effective management structure able to take and implement decisions to enhance protection of Geological Heritage and promote sustainable regional development for the Geopark area? </t>
    </r>
    <r>
      <rPr>
        <sz val="10"/>
        <color indexed="10"/>
        <rFont val="Arial"/>
        <family val="2"/>
      </rPr>
      <t>(Please give details)</t>
    </r>
  </si>
  <si>
    <r>
      <t xml:space="preserve">Is the Geopark staff employed directly, or indirectly by Geopark partners? </t>
    </r>
    <r>
      <rPr>
        <sz val="10"/>
        <color indexed="10"/>
        <rFont val="Arial"/>
        <family val="2"/>
      </rPr>
      <t>(Please elaborate)</t>
    </r>
  </si>
  <si>
    <t>The Master Plan  - What components does it include?</t>
  </si>
  <si>
    <t>Strengths and weaknesses analysis of management and administration</t>
  </si>
  <si>
    <t>Analysis of opportunities for local and/or regional development</t>
  </si>
  <si>
    <t>Clearly defined cycle or other trails such as bridleways or river trails</t>
  </si>
  <si>
    <t>Individual cooperation and contracts between the Geopark, tourism organisations and other interest groups</t>
  </si>
  <si>
    <t>Other regular activities, not described by the answers above</t>
  </si>
  <si>
    <t xml:space="preserve">Additional experts exist in the permanent staff (e.g. biologists) </t>
  </si>
  <si>
    <t xml:space="preserve">Persons with a scientific background in geosciences </t>
  </si>
  <si>
    <t>How many different scientific disciplines are represented in the expert network?</t>
  </si>
  <si>
    <t>Does your Geopark area have the following infrastructure?</t>
  </si>
  <si>
    <t>Does a marketing expert exist? If not, who does the work?</t>
  </si>
  <si>
    <t>Does a press office exist? If not, who does the work?</t>
  </si>
  <si>
    <t>Up-to-date calendar of activities</t>
  </si>
  <si>
    <t>Are there any university camps/education centres in the Geopark’s area?</t>
  </si>
  <si>
    <t>Do you operate at least one formal education programme? (Please outline the nature of the programme(s))</t>
  </si>
  <si>
    <t>Do you operate a special programme for primary/elementary school classes?</t>
  </si>
  <si>
    <t>Do you operate a special programme for secondary/high school classes?</t>
  </si>
  <si>
    <t>Do you operate a special programme for university students?</t>
  </si>
  <si>
    <t>Do you offer personal and individual programmes for children visiting the Geopark’s area?</t>
  </si>
  <si>
    <r>
      <t xml:space="preserve">Standard programmes, regularly offered for all park visitors </t>
    </r>
    <r>
      <rPr>
        <sz val="10"/>
        <color indexed="10"/>
        <rFont val="Arial"/>
        <family val="2"/>
      </rPr>
      <t>(explain and justify)</t>
    </r>
  </si>
  <si>
    <r>
      <t>Do programmes exist aimed at different age groups?</t>
    </r>
    <r>
      <rPr>
        <sz val="10"/>
        <color indexed="10"/>
        <rFont val="Arial"/>
        <family val="2"/>
      </rPr>
      <t xml:space="preserve"> (explain and justify)</t>
    </r>
  </si>
  <si>
    <t>Geology provision for school groups (for example, organized visits, etc.)
(The SELF AWARDED total cannot exceed 100)</t>
  </si>
  <si>
    <r>
      <t xml:space="preserve">Is teacher training offered in matters relating to the Geopark? </t>
    </r>
    <r>
      <rPr>
        <sz val="10"/>
        <color indexed="10"/>
        <rFont val="Arial"/>
        <family val="2"/>
      </rPr>
      <t>(explain and justify)</t>
    </r>
  </si>
  <si>
    <r>
      <t xml:space="preserve">Do special scientific programmes exist? </t>
    </r>
    <r>
      <rPr>
        <sz val="10"/>
        <color indexed="10"/>
        <rFont val="Arial"/>
        <family val="2"/>
      </rPr>
      <t>(explain and justify)</t>
    </r>
  </si>
  <si>
    <r>
      <t xml:space="preserve">How many geological periods are represented in your area? (10 points each, maximum 100 points) </t>
    </r>
    <r>
      <rPr>
        <sz val="10"/>
        <color indexed="10"/>
        <rFont val="Arial"/>
        <family val="2"/>
      </rPr>
      <t>(Please provide a list)</t>
    </r>
  </si>
  <si>
    <r>
      <t>How many clearly defined rock types are represented in your area? (10 points each, maximum 100 points)</t>
    </r>
    <r>
      <rPr>
        <sz val="10"/>
        <color indexed="10"/>
        <rFont val="Arial"/>
        <family val="2"/>
      </rPr>
      <t xml:space="preserve"> (Please provide a list)</t>
    </r>
  </si>
  <si>
    <r>
      <t xml:space="preserve">Does the Geopark have an independently administered budget? </t>
    </r>
    <r>
      <rPr>
        <sz val="10"/>
        <color indexed="10"/>
        <rFont val="Arial"/>
        <family val="2"/>
      </rPr>
      <t>(Please give details)</t>
    </r>
  </si>
  <si>
    <t>Earth Heritage (Geosite and Landscape)</t>
  </si>
  <si>
    <r>
      <t>Do you have specific targets for goals in the following areas?</t>
    </r>
    <r>
      <rPr>
        <sz val="10"/>
        <color indexed="10"/>
        <rFont val="Arial"/>
        <family val="2"/>
      </rPr>
      <t xml:space="preserve"> (Identify specific goals)</t>
    </r>
  </si>
  <si>
    <t xml:space="preserve">A Geopark should protect its geological heritage and create sustainable geotourism. What has been done to fulfil this duty? </t>
  </si>
  <si>
    <t xml:space="preserve">Defined areas which will be the focus of tourism development </t>
  </si>
  <si>
    <t xml:space="preserve">Defined areas where no tourism is allowed (with focus on protection and research) </t>
  </si>
  <si>
    <t>Are there any initiatives or working groups that discuss promotion of natural and cultural heritage? (SELF AWARDED total cannot exceed 20)</t>
  </si>
  <si>
    <t>Has your Geopark area received any awards or other formal recognition for its activities in the field of geodiversity, conservation or sustainable geo-tourism during the last five years? (SELF AWARDED total cannot exceed 100)</t>
  </si>
  <si>
    <t>At least one person with a degree in geosciences or other related discipline in the permanent staff (employed directly) (Add 10 points for each geoscientist)</t>
  </si>
  <si>
    <t>‘Info-kiosks' or other 'local information points' within the area that provide information about the Geopark, its aims and work</t>
  </si>
  <si>
    <t>Geological trails within the area of the Geopark (which have been developed by the Geopark, or the Geopark has been involved in developing)</t>
  </si>
  <si>
    <t>At least one scientific/academic institution working in the Geopark's area</t>
  </si>
  <si>
    <t>At least one PhD thesis on the Geopark’s area within the past three years</t>
  </si>
  <si>
    <t>At least five scientific or tourism focused academic papers from work within the Geopark’s area during the last 5 years</t>
  </si>
  <si>
    <t>Do you operate programmes of environmental education in your Geopark area?</t>
  </si>
  <si>
    <t>Does your permanent staff include specialists in environmental education, who undertake such work as part of their main role within your team?</t>
  </si>
  <si>
    <t>Do you contribute to at least one formal education programme developed by other organisations? (Museums, etc.)</t>
  </si>
  <si>
    <t>Interactive (online) elements</t>
  </si>
  <si>
    <t xml:space="preserve">Do you produce other material for children below the age of 8? </t>
  </si>
  <si>
    <r>
      <t xml:space="preserve">Are alternatives available if tours are not possible due to bad weather conditions? </t>
    </r>
    <r>
      <rPr>
        <sz val="10"/>
        <color indexed="10"/>
        <rFont val="Arial"/>
        <family val="2"/>
      </rPr>
      <t>(explain and justify)</t>
    </r>
  </si>
  <si>
    <r>
      <t xml:space="preserve">Do you have at least one qualified expert in the Geopark's permanent staff providing guided visits that your organization has a role in developing?  </t>
    </r>
    <r>
      <rPr>
        <sz val="10"/>
        <color indexed="10"/>
        <rFont val="Arial"/>
        <family val="2"/>
      </rPr>
      <t>(explain and justify)</t>
    </r>
  </si>
  <si>
    <r>
      <t xml:space="preserve">Do you have at least one qualified expert in a partner organization providing guided visits that your organization has a role in developing?  </t>
    </r>
    <r>
      <rPr>
        <sz val="10"/>
        <color indexed="10"/>
        <rFont val="Arial"/>
        <family val="2"/>
      </rPr>
      <t>(explain and justify)</t>
    </r>
  </si>
  <si>
    <r>
      <t xml:space="preserve">Freelance guides whose training and/or programme your organization supports </t>
    </r>
    <r>
      <rPr>
        <sz val="10"/>
        <color indexed="10"/>
        <rFont val="Arial"/>
        <family val="2"/>
      </rPr>
      <t>(explain and justify)</t>
    </r>
  </si>
  <si>
    <r>
      <t xml:space="preserve">Personal guides as part of the Geopark's permanent staff </t>
    </r>
    <r>
      <rPr>
        <sz val="10"/>
        <color indexed="10"/>
        <rFont val="Arial"/>
        <family val="2"/>
      </rPr>
      <t>(explain and justify)</t>
    </r>
  </si>
  <si>
    <t>What kind of information do you provide to educational groups to encourage them to visit your area?</t>
  </si>
  <si>
    <t>What kind of promotional material of the area is available?</t>
  </si>
  <si>
    <r>
      <t>Add 10 points for each other language</t>
    </r>
    <r>
      <rPr>
        <sz val="10"/>
        <color indexed="10"/>
        <rFont val="Arial"/>
        <family val="2"/>
      </rPr>
      <t xml:space="preserve"> (explain and justify)</t>
    </r>
  </si>
  <si>
    <t>Multiple languages in one publication</t>
  </si>
  <si>
    <t>Are the information centres or exhibitions regarding the area in the Geopark’s area?</t>
  </si>
  <si>
    <t>At least one information centre, managed directly by the Geopark or one of the partner organizations</t>
  </si>
  <si>
    <t>Info points' or similar facilities throughout the area managed directly by the Geopark or one of the partner organizations</t>
  </si>
  <si>
    <t>Personal and individual information offered to visitors about possible activities in the area</t>
  </si>
  <si>
    <t>Centre open to the public at least 6 days a week, all year round (if the weather permits it)</t>
  </si>
  <si>
    <t>How is information and interpretation about the area presented at info centres, information points, etc.?</t>
  </si>
  <si>
    <t>Films, video, slideshow, etc.</t>
  </si>
  <si>
    <t>Public access and facilities (SELF AWARDED total cannot exceed 100)</t>
  </si>
  <si>
    <t>Is it possible to reach the Geopark area by public transport?</t>
  </si>
  <si>
    <t>Do you provide your own tourist transport?</t>
  </si>
  <si>
    <t>Is public transport integrated with walking, cycling trails?</t>
  </si>
  <si>
    <t>Are there toilets available in the parking areas?</t>
  </si>
  <si>
    <t>Do you have car park facilities connected to the trails which your organization has developed?</t>
  </si>
  <si>
    <t>Are visitors informed about public transport in the area and encouraged to use it before their arrival?</t>
  </si>
  <si>
    <t>The website(s) of the Geopark and/or local tourism organizations are linked to web-based timetables and transport information held by others</t>
  </si>
  <si>
    <t>What kind of guided tours have been developed by your management body and/or partners?</t>
  </si>
  <si>
    <t>Tours for groups with special a interest in geology and geomorphology</t>
  </si>
  <si>
    <t>Tours for disabled visitors</t>
  </si>
  <si>
    <t>Available alternatives if tours are not possible due to bad weather conditions</t>
  </si>
  <si>
    <t>Flexible registration system (day to day basis) for participants or no registration required</t>
  </si>
  <si>
    <t xml:space="preserve">Easy to read interpretation panels at entrance areas and/or tourist locations </t>
  </si>
  <si>
    <t>Joint information and/or promotional material</t>
  </si>
  <si>
    <t>How is the information and are activities of different organisations co-ordinated?</t>
  </si>
  <si>
    <t>Do you use the internet and what kind of online service do you provide? (SELF AWARDED total cannot exceed 80)</t>
  </si>
  <si>
    <t>Facility to order publications online</t>
  </si>
  <si>
    <t>Network of footpaths, which include the main touristic and scientific points of interest</t>
  </si>
  <si>
    <t>Geopark's management body may be reached by email</t>
  </si>
  <si>
    <t>At least one path concerning a special subject (mining, archaeology, architecture - not previously counted in your score under another heading)</t>
  </si>
  <si>
    <t>Guided cycling -, walking tours, etc. provided or actively supported by a partner organization</t>
  </si>
  <si>
    <t>How do you communicate the goals of geotourism, especially to those responsible for tourism?</t>
  </si>
  <si>
    <t>A regular award scheme to promote good practice</t>
  </si>
  <si>
    <t>Other out-door activities not mentioned elsewhere</t>
  </si>
  <si>
    <t>By field trip participants</t>
  </si>
  <si>
    <t>By estimation</t>
  </si>
  <si>
    <t>By visitor survey</t>
  </si>
  <si>
    <t>By booking addresses</t>
  </si>
  <si>
    <t>By market analysis</t>
  </si>
  <si>
    <t>By university study</t>
  </si>
  <si>
    <t>Do you analyse the socio-economic profile of your visitors (families, school classes, pension groups, tourist groups, etc.)?</t>
  </si>
  <si>
    <t>Do you use questionnaires to assess visitors’ satisfaction levels?</t>
  </si>
  <si>
    <t>Initiatives promoting food from regional and/or ecological production, which your organisation develops or actively supports</t>
  </si>
  <si>
    <t>Direct marketing of regional agricultural products</t>
  </si>
  <si>
    <t xml:space="preserve"> What efforts are undertaken to create and promote regional geotourism products? </t>
  </si>
  <si>
    <t xml:space="preserve">The organization or its active partners has (a) retail outlet(s) where mainly regional products are sold. </t>
  </si>
  <si>
    <t>A label for regional services/products has been developed by the Geopark or in partnership with others</t>
  </si>
  <si>
    <r>
      <t xml:space="preserve">Other equipment and/or services to support geotourism and interpretation, e.g. transport, display cabinets etc. </t>
    </r>
    <r>
      <rPr>
        <sz val="10"/>
        <color indexed="10"/>
        <rFont val="Arial"/>
        <family val="2"/>
      </rPr>
      <t>(give details)</t>
    </r>
  </si>
  <si>
    <r>
      <t>At least one geosite of international geological significance (100 for each)</t>
    </r>
    <r>
      <rPr>
        <sz val="10"/>
        <color indexed="10"/>
        <rFont val="Arial"/>
        <family val="2"/>
      </rPr>
      <t xml:space="preserve">                                           (Give a list and justification) </t>
    </r>
  </si>
  <si>
    <r>
      <t xml:space="preserve">Inventory and significance of the geosites that can be found in your area </t>
    </r>
    <r>
      <rPr>
        <b/>
        <sz val="11"/>
        <color indexed="9"/>
        <rFont val="Arial"/>
        <family val="2"/>
      </rPr>
      <t>(SELF AWARDED total cannot exceed 300).</t>
    </r>
  </si>
  <si>
    <t>The entire territory has legal protection because of its geological values.</t>
  </si>
  <si>
    <t>Provision for enforcement of regulations (no digging and collecting) on the website, in flyers, etc.</t>
  </si>
  <si>
    <r>
      <t xml:space="preserve">Promotion of the links between Geological Heritage sites and the existing Natural and Cultural sites within the Geopark </t>
    </r>
    <r>
      <rPr>
        <sz val="10"/>
        <color indexed="10"/>
        <rFont val="Arial"/>
        <family val="2"/>
      </rPr>
      <t xml:space="preserve">(Prove with examples) </t>
    </r>
    <r>
      <rPr>
        <sz val="10"/>
        <color indexed="10"/>
        <rFont val="Arial"/>
        <family val="2"/>
      </rPr>
      <t>(Please give details)</t>
    </r>
  </si>
  <si>
    <t>Are competent geological and scientific experts available to promote further scientific research?</t>
  </si>
  <si>
    <t>At least one student final report (mapping etc.) on the Geopark's area per year</t>
  </si>
  <si>
    <t>All inclusive offers (e.g. hotel, half or full board) of several days for tours (for example, hiking - and/or cycling tours) offered or actively supported by a partner organization</t>
  </si>
  <si>
    <t xml:space="preserve">All inclusive tour package with luggage transport of several days provided or actively supported by a partner organization </t>
  </si>
  <si>
    <t>Direct personal meetings and/or through their involvement in your organization</t>
  </si>
  <si>
    <t>What efforts are undertaken to promote regional food and craft products, and to integrate the catering trade?</t>
  </si>
  <si>
    <t>Initiatives to promote the production of geological replicas</t>
  </si>
  <si>
    <t>Tourism offers include tours in collaboration with local businesses</t>
  </si>
  <si>
    <t>There are jointly financed projects between the Geopark, private businesses and local authorities.</t>
  </si>
  <si>
    <t>Updated: 11 February 2016</t>
  </si>
  <si>
    <t>Cultural Rank (SELF AWARDED total cannot exceed 300)</t>
  </si>
  <si>
    <t>Natural Rank (SELF AWARDED total cannot exceed 300)</t>
  </si>
  <si>
    <t>***</t>
  </si>
  <si>
    <t>No</t>
  </si>
  <si>
    <t xml:space="preserve">        Khorat Geopark, Thailand</t>
  </si>
  <si>
    <t xml:space="preserve">          Nakhon Ratchasima Provincial Office, Mueang Nakhon Ratchasima, Nakhon Ratchasima</t>
  </si>
  <si>
    <t xml:space="preserve">          </t>
  </si>
  <si>
    <t>Asst.Prof.Dr.Pratueng Jintasakul</t>
  </si>
  <si>
    <t>Dr.Wickanet Songtham</t>
  </si>
  <si>
    <t>Director</t>
  </si>
  <si>
    <t>3167.38 km2</t>
  </si>
  <si>
    <t xml:space="preserve">        Khorat Geopark</t>
  </si>
  <si>
    <t>0-4424-7389</t>
  </si>
  <si>
    <t>0-4424-7390</t>
  </si>
  <si>
    <t>khoratgeopark@gmail.com, khoratgeopark@nrru.ac.th</t>
  </si>
  <si>
    <t>LAT 14° 40' 48'' N to 15° 8' 24'' N,  LONG 101° 23' 46'' E to 102° 23' 53'' E</t>
  </si>
  <si>
    <t>Thailand</t>
  </si>
  <si>
    <t>Southeast Asia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</si>
</sst>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#,##0\ &quot;€&quot;;\-#,##0\ &quot;€&quot;"/>
    <numFmt numFmtId="206" formatCode="#,##0\ &quot;€&quot;;[Red]\-#,##0\ &quot;€&quot;"/>
    <numFmt numFmtId="207" formatCode="#,##0.00\ &quot;€&quot;;\-#,##0.00\ &quot;€&quot;"/>
    <numFmt numFmtId="208" formatCode="#,##0.00\ &quot;€&quot;;[Red]\-#,##0.00\ &quot;€&quot;"/>
    <numFmt numFmtId="209" formatCode="_-* #,##0\ &quot;€&quot;_-;\-* #,##0\ &quot;€&quot;_-;_-* &quot;-&quot;\ &quot;€&quot;_-;_-@_-"/>
    <numFmt numFmtId="210" formatCode="_-* #,##0\ _€_-;\-* #,##0\ _€_-;_-* &quot;-&quot;\ _€_-;_-@_-"/>
    <numFmt numFmtId="211" formatCode="_-* #,##0.00\ &quot;€&quot;_-;\-* #,##0.00\ &quot;€&quot;_-;_-* &quot;-&quot;??\ &quot;€&quot;_-;_-@_-"/>
    <numFmt numFmtId="212" formatCode="_-* #,##0.00\ _€_-;\-* #,##0.00\ _€_-;_-* &quot;-&quot;??\ _€_-;_-@_-"/>
    <numFmt numFmtId="213" formatCode="&quot;€&quot;#,##0;\-&quot;€&quot;#,##0"/>
    <numFmt numFmtId="214" formatCode="&quot;€&quot;#,##0;[Red]\-&quot;€&quot;#,##0"/>
    <numFmt numFmtId="215" formatCode="&quot;€&quot;#,##0.00;\-&quot;€&quot;#,##0.00"/>
    <numFmt numFmtId="216" formatCode="&quot;€&quot;#,##0.00;[Red]\-&quot;€&quot;#,##0.00"/>
    <numFmt numFmtId="217" formatCode="_-&quot;€&quot;* #,##0_-;\-&quot;€&quot;* #,##0_-;_-&quot;€&quot;* &quot;-&quot;_-;_-@_-"/>
    <numFmt numFmtId="218" formatCode="_-&quot;€&quot;* #,##0.00_-;\-&quot;€&quot;* #,##0.00_-;_-&quot;€&quot;* &quot;-&quot;??_-;_-@_-"/>
    <numFmt numFmtId="219" formatCode="&quot;Ναι&quot;;&quot;Ναι&quot;;&quot;'Οχι&quot;"/>
    <numFmt numFmtId="220" formatCode="&quot;Αληθές&quot;;&quot;Αληθές&quot;;&quot;Ψευδές&quot;"/>
    <numFmt numFmtId="221" formatCode="&quot;Ενεργοποίηση&quot;;&quot;Ενεργοποίηση&quot;;&quot;Απενεργοποίηση&quot;"/>
    <numFmt numFmtId="222" formatCode="[$€-2]\ #,##0.00_);[Red]\([$€-2]\ #,##0.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0.0"/>
  </numFmts>
  <fonts count="6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b/>
      <sz val="7"/>
      <name val="Times New Roman"/>
      <family val="1"/>
    </font>
    <font>
      <vertAlign val="superscript"/>
      <sz val="12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color indexed="9"/>
      <name val="Arial"/>
      <family val="2"/>
    </font>
    <font>
      <sz val="20"/>
      <color indexed="9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3"/>
      <name val="Arial"/>
      <family val="2"/>
    </font>
    <font>
      <b/>
      <sz val="7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3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34" borderId="12" xfId="0" applyFont="1" applyFill="1" applyBorder="1" applyAlignment="1" applyProtection="1">
      <alignment vertical="center" wrapText="1"/>
      <protection locked="0"/>
    </xf>
    <xf numFmtId="0" fontId="3" fillId="34" borderId="12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 locked="0"/>
    </xf>
    <xf numFmtId="0" fontId="15" fillId="35" borderId="12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 locked="0"/>
    </xf>
    <xf numFmtId="0" fontId="10" fillId="34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10" fillId="34" borderId="13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 locked="0"/>
    </xf>
    <xf numFmtId="0" fontId="0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wrapText="1"/>
    </xf>
    <xf numFmtId="0" fontId="0" fillId="34" borderId="12" xfId="0" applyFont="1" applyFill="1" applyBorder="1" applyAlignment="1">
      <alignment horizontal="right" wrapText="1"/>
    </xf>
    <xf numFmtId="0" fontId="0" fillId="0" borderId="11" xfId="0" applyBorder="1" applyAlignment="1" applyProtection="1">
      <alignment vertical="center"/>
      <protection locked="0"/>
    </xf>
    <xf numFmtId="0" fontId="0" fillId="34" borderId="13" xfId="0" applyFont="1" applyFill="1" applyBorder="1" applyAlignment="1">
      <alignment wrapText="1"/>
    </xf>
    <xf numFmtId="0" fontId="3" fillId="34" borderId="16" xfId="0" applyFont="1" applyFill="1" applyBorder="1" applyAlignment="1" applyProtection="1">
      <alignment vertical="center" wrapText="1"/>
      <protection/>
    </xf>
    <xf numFmtId="0" fontId="10" fillId="34" borderId="17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5" fillId="35" borderId="12" xfId="0" applyFont="1" applyFill="1" applyBorder="1" applyAlignment="1" applyProtection="1">
      <alignment horizontal="left" vertical="center" wrapText="1"/>
      <protection/>
    </xf>
    <xf numFmtId="0" fontId="15" fillId="35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right" vertical="top" wrapText="1"/>
    </xf>
    <xf numFmtId="0" fontId="10" fillId="34" borderId="13" xfId="0" applyFont="1" applyFill="1" applyBorder="1" applyAlignment="1" applyProtection="1">
      <alignment horizontal="righ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9" fillId="35" borderId="12" xfId="0" applyFont="1" applyFill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3" fillId="34" borderId="18" xfId="0" applyFont="1" applyFill="1" applyBorder="1" applyAlignment="1" applyProtection="1">
      <alignment vertical="center" wrapText="1"/>
      <protection/>
    </xf>
    <xf numFmtId="0" fontId="10" fillId="34" borderId="19" xfId="0" applyFont="1" applyFill="1" applyBorder="1" applyAlignment="1" applyProtection="1">
      <alignment vertical="center" wrapText="1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33" borderId="12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36" borderId="1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36" borderId="14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 locked="0"/>
    </xf>
    <xf numFmtId="0" fontId="18" fillId="34" borderId="11" xfId="0" applyFont="1" applyFill="1" applyBorder="1" applyAlignment="1" applyProtection="1">
      <alignment vertical="center" wrapText="1"/>
      <protection locked="0"/>
    </xf>
    <xf numFmtId="0" fontId="4" fillId="36" borderId="13" xfId="0" applyFont="1" applyFill="1" applyBorder="1" applyAlignment="1" applyProtection="1">
      <alignment vertical="center" wrapText="1"/>
      <protection/>
    </xf>
    <xf numFmtId="0" fontId="4" fillId="36" borderId="17" xfId="0" applyFont="1" applyFill="1" applyBorder="1" applyAlignment="1" applyProtection="1">
      <alignment vertical="center" wrapText="1"/>
      <protection/>
    </xf>
    <xf numFmtId="0" fontId="18" fillId="34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/>
    </xf>
    <xf numFmtId="0" fontId="63" fillId="32" borderId="6" xfId="58" applyFont="1" applyAlignment="1" applyProtection="1">
      <alignment vertical="center" wrapText="1"/>
      <protection/>
    </xf>
    <xf numFmtId="226" fontId="0" fillId="0" borderId="12" xfId="0" applyNumberFormat="1" applyBorder="1" applyAlignment="1" applyProtection="1">
      <alignment horizontal="right" vertical="center"/>
      <protection/>
    </xf>
    <xf numFmtId="0" fontId="0" fillId="34" borderId="12" xfId="0" applyFont="1" applyFill="1" applyBorder="1" applyAlignment="1">
      <alignment horizontal="right" vertical="center" wrapText="1"/>
    </xf>
    <xf numFmtId="1" fontId="0" fillId="0" borderId="12" xfId="0" applyNumberFormat="1" applyBorder="1" applyAlignment="1" applyProtection="1">
      <alignment vertical="center"/>
      <protection locked="0"/>
    </xf>
    <xf numFmtId="1" fontId="18" fillId="34" borderId="12" xfId="0" applyNumberFormat="1" applyFont="1" applyFill="1" applyBorder="1" applyAlignment="1" applyProtection="1">
      <alignment vertical="center" wrapText="1"/>
      <protection locked="0"/>
    </xf>
    <xf numFmtId="1" fontId="10" fillId="34" borderId="12" xfId="0" applyNumberFormat="1" applyFont="1" applyFill="1" applyBorder="1" applyAlignment="1" applyProtection="1">
      <alignment vertical="center" wrapText="1"/>
      <protection locked="0"/>
    </xf>
    <xf numFmtId="1" fontId="0" fillId="34" borderId="12" xfId="0" applyNumberFormat="1" applyFont="1" applyFill="1" applyBorder="1" applyAlignment="1" applyProtection="1">
      <alignment vertical="center" wrapText="1"/>
      <protection locked="0"/>
    </xf>
    <xf numFmtId="1" fontId="0" fillId="34" borderId="11" xfId="0" applyNumberFormat="1" applyFont="1" applyFill="1" applyBorder="1" applyAlignment="1" applyProtection="1">
      <alignment vertical="center" wrapText="1"/>
      <protection locked="0"/>
    </xf>
    <xf numFmtId="0" fontId="64" fillId="32" borderId="6" xfId="58" applyFont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34" borderId="12" xfId="0" applyFont="1" applyFill="1" applyBorder="1" applyAlignment="1">
      <alignment wrapText="1"/>
    </xf>
    <xf numFmtId="0" fontId="10" fillId="34" borderId="12" xfId="0" applyFont="1" applyFill="1" applyBorder="1" applyAlignment="1" applyProtection="1">
      <alignment vertical="center" wrapText="1"/>
      <protection/>
    </xf>
    <xf numFmtId="0" fontId="18" fillId="34" borderId="12" xfId="0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right" vertical="center"/>
      <protection/>
    </xf>
    <xf numFmtId="0" fontId="9" fillId="35" borderId="13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21" fillId="37" borderId="20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Alignment="1" applyProtection="1">
      <alignment horizontal="center" vertical="center"/>
      <protection/>
    </xf>
    <xf numFmtId="0" fontId="20" fillId="37" borderId="0" xfId="0" applyFont="1" applyFill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horizontal="left" vertical="top"/>
      <protection locked="0"/>
    </xf>
    <xf numFmtId="0" fontId="65" fillId="0" borderId="1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65" fillId="0" borderId="10" xfId="0" applyFont="1" applyBorder="1" applyAlignment="1" applyProtection="1">
      <alignment horizontal="left" vertical="top" wrapText="1"/>
      <protection locked="0"/>
    </xf>
    <xf numFmtId="0" fontId="65" fillId="0" borderId="11" xfId="0" applyFont="1" applyBorder="1" applyAlignment="1" applyProtection="1">
      <alignment horizontal="left" vertical="top" wrapText="1"/>
      <protection locked="0"/>
    </xf>
    <xf numFmtId="0" fontId="17" fillId="37" borderId="12" xfId="0" applyFont="1" applyFill="1" applyBorder="1" applyAlignment="1" applyProtection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35" borderId="12" xfId="0" applyFont="1" applyFill="1" applyBorder="1" applyAlignment="1" applyProtection="1">
      <alignment vertical="center" wrapText="1"/>
      <protection/>
    </xf>
    <xf numFmtId="0" fontId="16" fillId="35" borderId="12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 quotePrefix="1">
      <alignment horizontal="left" vertical="center" wrapText="1"/>
      <protection/>
    </xf>
    <xf numFmtId="0" fontId="9" fillId="35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74"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28575</xdr:rowOff>
    </xdr:from>
    <xdr:to>
      <xdr:col>1</xdr:col>
      <xdr:colOff>809625</xdr:colOff>
      <xdr:row>0</xdr:row>
      <xdr:rowOff>2114550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8575"/>
          <a:ext cx="35718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zoomScalePageLayoutView="0" workbookViewId="0" topLeftCell="A13">
      <selection activeCell="B11" sqref="B11:C11"/>
    </sheetView>
  </sheetViews>
  <sheetFormatPr defaultColWidth="9.140625" defaultRowHeight="12.75"/>
  <cols>
    <col min="1" max="1" width="59.421875" style="4" bestFit="1" customWidth="1"/>
    <col min="2" max="2" width="27.57421875" style="4" customWidth="1"/>
    <col min="3" max="3" width="23.140625" style="4" customWidth="1"/>
    <col min="4" max="16384" width="9.140625" style="4" customWidth="1"/>
  </cols>
  <sheetData>
    <row r="1" spans="1:3" ht="169.5" customHeight="1">
      <c r="A1" s="101"/>
      <c r="B1" s="101"/>
      <c r="C1" s="101"/>
    </row>
    <row r="2" spans="1:3" ht="36.75" customHeight="1">
      <c r="A2" s="96" t="s">
        <v>258</v>
      </c>
      <c r="B2" s="96"/>
      <c r="C2" s="96"/>
    </row>
    <row r="3" spans="1:3" ht="54.75" customHeight="1">
      <c r="A3" s="97" t="s">
        <v>254</v>
      </c>
      <c r="B3" s="98"/>
      <c r="C3" s="98"/>
    </row>
    <row r="4" spans="1:3" ht="15.75">
      <c r="A4" s="62"/>
      <c r="B4" s="32"/>
      <c r="C4" s="75" t="s">
        <v>447</v>
      </c>
    </row>
    <row r="5" spans="1:3" ht="23.25">
      <c r="A5" s="99" t="s">
        <v>255</v>
      </c>
      <c r="B5" s="100"/>
      <c r="C5" s="100"/>
    </row>
    <row r="6" spans="1:3" ht="24.75" customHeight="1">
      <c r="A6" s="111" t="s">
        <v>314</v>
      </c>
      <c r="B6" s="111"/>
      <c r="C6" s="32"/>
    </row>
    <row r="7" spans="1:3" ht="24.75" customHeight="1">
      <c r="A7" s="108" t="s">
        <v>452</v>
      </c>
      <c r="B7" s="109"/>
      <c r="C7" s="110"/>
    </row>
    <row r="8" spans="1:2" ht="24.75" customHeight="1">
      <c r="A8" s="123" t="s">
        <v>293</v>
      </c>
      <c r="B8" s="123"/>
    </row>
    <row r="9" spans="1:3" ht="24.75" customHeight="1">
      <c r="A9" s="113" t="s">
        <v>459</v>
      </c>
      <c r="B9" s="113"/>
      <c r="C9" s="113"/>
    </row>
    <row r="10" spans="1:3" ht="24.75" customHeight="1">
      <c r="A10" s="70" t="s">
        <v>305</v>
      </c>
      <c r="B10" s="114" t="s">
        <v>465</v>
      </c>
      <c r="C10" s="115"/>
    </row>
    <row r="11" spans="1:3" ht="24.75" customHeight="1">
      <c r="A11" s="64" t="s">
        <v>306</v>
      </c>
      <c r="B11" s="112" t="s">
        <v>464</v>
      </c>
      <c r="C11" s="112"/>
    </row>
    <row r="12" spans="1:3" ht="24.75" customHeight="1">
      <c r="A12" s="64" t="s">
        <v>307</v>
      </c>
      <c r="B12" s="112" t="s">
        <v>460</v>
      </c>
      <c r="C12" s="112"/>
    </row>
    <row r="13" spans="1:3" ht="24.75" customHeight="1">
      <c r="A13" s="64" t="s">
        <v>308</v>
      </c>
      <c r="B13" s="112" t="s">
        <v>461</v>
      </c>
      <c r="C13" s="112"/>
    </row>
    <row r="14" spans="1:3" ht="24.75" customHeight="1">
      <c r="A14" s="64" t="s">
        <v>309</v>
      </c>
      <c r="B14" s="116" t="s">
        <v>462</v>
      </c>
      <c r="C14" s="117"/>
    </row>
    <row r="15" spans="1:2" ht="24.75" customHeight="1">
      <c r="A15" s="63" t="s">
        <v>294</v>
      </c>
      <c r="B15" s="65"/>
    </row>
    <row r="16" spans="1:3" ht="24.75" customHeight="1">
      <c r="A16" s="118" t="s">
        <v>453</v>
      </c>
      <c r="B16" s="119"/>
      <c r="C16" s="120"/>
    </row>
    <row r="17" spans="1:2" ht="24.75" customHeight="1">
      <c r="A17" s="63" t="s">
        <v>295</v>
      </c>
      <c r="B17" s="65"/>
    </row>
    <row r="18" spans="1:3" ht="24.75" customHeight="1">
      <c r="A18" s="121" t="s">
        <v>454</v>
      </c>
      <c r="B18" s="121"/>
      <c r="C18" s="121"/>
    </row>
    <row r="19" spans="1:3" ht="24.75" customHeight="1">
      <c r="A19" s="70" t="s">
        <v>43</v>
      </c>
      <c r="B19" s="124" t="s">
        <v>458</v>
      </c>
      <c r="C19" s="125"/>
    </row>
    <row r="20" spans="1:3" ht="24.75" customHeight="1">
      <c r="A20" s="64" t="s">
        <v>302</v>
      </c>
      <c r="B20" s="126" t="s">
        <v>463</v>
      </c>
      <c r="C20" s="127"/>
    </row>
    <row r="21" spans="1:3" ht="24.75" customHeight="1">
      <c r="A21" s="104" t="s">
        <v>296</v>
      </c>
      <c r="B21" s="105"/>
      <c r="C21" s="32"/>
    </row>
    <row r="22" spans="1:3" s="32" customFormat="1" ht="24.75" customHeight="1">
      <c r="A22" s="106"/>
      <c r="B22" s="106"/>
      <c r="C22" s="106"/>
    </row>
    <row r="23" spans="1:3" ht="24.75" customHeight="1">
      <c r="A23" s="71" t="s">
        <v>303</v>
      </c>
      <c r="B23" s="107" t="s">
        <v>455</v>
      </c>
      <c r="C23" s="107"/>
    </row>
    <row r="24" spans="1:3" ht="24.75" customHeight="1">
      <c r="A24" s="64" t="s">
        <v>44</v>
      </c>
      <c r="B24" s="122" t="s">
        <v>456</v>
      </c>
      <c r="C24" s="122"/>
    </row>
    <row r="25" spans="1:3" ht="24.75" customHeight="1">
      <c r="A25" s="66" t="s">
        <v>304</v>
      </c>
      <c r="B25" s="107"/>
      <c r="C25" s="107"/>
    </row>
    <row r="26" spans="1:3" ht="24.75" customHeight="1">
      <c r="A26" s="103" t="s">
        <v>269</v>
      </c>
      <c r="B26" s="103"/>
      <c r="C26" s="103"/>
    </row>
    <row r="27" spans="1:3" s="32" customFormat="1" ht="24.75" customHeight="1">
      <c r="A27" s="64" t="s">
        <v>45</v>
      </c>
      <c r="B27" s="64" t="s">
        <v>46</v>
      </c>
      <c r="C27" s="64" t="s">
        <v>47</v>
      </c>
    </row>
    <row r="28" spans="1:3" ht="24.75" customHeight="1">
      <c r="A28" s="16" t="s">
        <v>455</v>
      </c>
      <c r="B28" s="16" t="s">
        <v>457</v>
      </c>
      <c r="C28" s="16"/>
    </row>
    <row r="29" spans="1:3" ht="49.5" customHeight="1">
      <c r="A29" s="64" t="s">
        <v>48</v>
      </c>
      <c r="B29" s="102"/>
      <c r="C29" s="102"/>
    </row>
    <row r="30" ht="24.75" customHeight="1"/>
    <row r="32" ht="24.75" customHeight="1"/>
    <row r="33" spans="1:3" ht="24.75" customHeight="1">
      <c r="A33" s="73"/>
      <c r="B33" s="74"/>
      <c r="C33" s="74"/>
    </row>
    <row r="34" ht="15">
      <c r="A34" s="20"/>
    </row>
    <row r="35" ht="15">
      <c r="A35" s="20"/>
    </row>
  </sheetData>
  <sheetProtection password="EFFD" sheet="1" selectLockedCells="1"/>
  <mergeCells count="24">
    <mergeCell ref="A16:C16"/>
    <mergeCell ref="A18:C18"/>
    <mergeCell ref="B24:C24"/>
    <mergeCell ref="A8:B8"/>
    <mergeCell ref="B13:C13"/>
    <mergeCell ref="B25:C25"/>
    <mergeCell ref="B19:C19"/>
    <mergeCell ref="B20:C20"/>
    <mergeCell ref="A6:B6"/>
    <mergeCell ref="B11:C11"/>
    <mergeCell ref="B12:C12"/>
    <mergeCell ref="A9:C9"/>
    <mergeCell ref="B10:C10"/>
    <mergeCell ref="B14:C14"/>
    <mergeCell ref="A2:C2"/>
    <mergeCell ref="A3:C3"/>
    <mergeCell ref="A5:C5"/>
    <mergeCell ref="A1:C1"/>
    <mergeCell ref="B29:C29"/>
    <mergeCell ref="A26:C26"/>
    <mergeCell ref="A21:B21"/>
    <mergeCell ref="A22:C22"/>
    <mergeCell ref="B23:C23"/>
    <mergeCell ref="A7:C7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5.8515625" style="32" customWidth="1"/>
    <col min="2" max="2" width="19.421875" style="32" customWidth="1"/>
    <col min="3" max="3" width="21.421875" style="32" customWidth="1"/>
    <col min="4" max="4" width="15.140625" style="32" customWidth="1"/>
    <col min="5" max="5" width="17.140625" style="32" customWidth="1"/>
    <col min="6" max="6" width="18.140625" style="32" customWidth="1"/>
    <col min="7" max="16384" width="9.140625" style="32" customWidth="1"/>
  </cols>
  <sheetData>
    <row r="1" spans="1:5" ht="33.75" customHeight="1">
      <c r="A1" s="128" t="s">
        <v>256</v>
      </c>
      <c r="B1" s="128"/>
      <c r="C1" s="128"/>
      <c r="D1" s="128"/>
      <c r="E1" s="128"/>
    </row>
    <row r="2" spans="1:5" ht="31.5">
      <c r="A2" s="130"/>
      <c r="B2" s="42" t="s">
        <v>24</v>
      </c>
      <c r="C2" s="42" t="s">
        <v>25</v>
      </c>
      <c r="D2" s="42" t="s">
        <v>53</v>
      </c>
      <c r="E2" s="42" t="s">
        <v>250</v>
      </c>
    </row>
    <row r="3" spans="1:5" ht="15.75">
      <c r="A3" s="131"/>
      <c r="B3" s="41"/>
      <c r="C3" s="41" t="s">
        <v>26</v>
      </c>
      <c r="D3" s="41"/>
      <c r="E3" s="41"/>
    </row>
    <row r="4" spans="1:5" ht="30">
      <c r="A4" s="41" t="s">
        <v>27</v>
      </c>
      <c r="B4" s="43" t="s">
        <v>28</v>
      </c>
      <c r="C4" s="1"/>
      <c r="D4" s="23"/>
      <c r="E4" s="2"/>
    </row>
    <row r="5" spans="1:5" ht="15.75">
      <c r="A5" s="41" t="s">
        <v>29</v>
      </c>
      <c r="B5" s="43" t="s">
        <v>30</v>
      </c>
      <c r="C5" s="15">
        <v>5</v>
      </c>
      <c r="D5" s="15">
        <f>'Geology and Landscape'!F31*$C5%</f>
        <v>41</v>
      </c>
      <c r="E5" s="15">
        <f>'Geology and Landscape'!G31*$C5%</f>
        <v>0</v>
      </c>
    </row>
    <row r="6" spans="1:5" ht="15.75">
      <c r="A6" s="41" t="s">
        <v>31</v>
      </c>
      <c r="B6" s="43" t="s">
        <v>32</v>
      </c>
      <c r="C6" s="15">
        <v>20</v>
      </c>
      <c r="D6" s="15">
        <f>'Geological conservation'!F28*$C6%</f>
        <v>176</v>
      </c>
      <c r="E6" s="15">
        <f>'Geological conservation'!G28*$C6%</f>
        <v>0</v>
      </c>
    </row>
    <row r="7" spans="1:5" ht="30">
      <c r="A7" s="41" t="s">
        <v>33</v>
      </c>
      <c r="B7" s="43" t="s">
        <v>34</v>
      </c>
      <c r="C7" s="15">
        <v>10</v>
      </c>
      <c r="D7" s="15">
        <f>'Natural and Cultural Heritage'!F24*$C7%</f>
        <v>97.5</v>
      </c>
      <c r="E7" s="15">
        <f>'Natural and Cultural Heritage'!G24*$C7%</f>
        <v>0</v>
      </c>
    </row>
    <row r="8" spans="1:5" ht="30">
      <c r="A8" s="41" t="s">
        <v>35</v>
      </c>
      <c r="B8" s="43" t="s">
        <v>253</v>
      </c>
      <c r="C8" s="15">
        <v>25</v>
      </c>
      <c r="D8" s="15">
        <f>'Management Structure'!F77*$C8%</f>
        <v>221.25</v>
      </c>
      <c r="E8" s="15">
        <f>'Management Structure'!G77*$C8%</f>
        <v>0</v>
      </c>
    </row>
    <row r="9" spans="1:5" ht="45">
      <c r="A9" s="41" t="s">
        <v>36</v>
      </c>
      <c r="B9" s="43" t="s">
        <v>37</v>
      </c>
      <c r="C9" s="15">
        <v>15</v>
      </c>
      <c r="D9" s="15">
        <f>'Information &amp; Environmental E'!F67*$C9%</f>
        <v>112.5</v>
      </c>
      <c r="E9" s="15">
        <f>'Information &amp; Environmental E'!G67*$C9%</f>
        <v>0</v>
      </c>
    </row>
    <row r="10" spans="1:5" ht="16.5" customHeight="1">
      <c r="A10" s="41" t="s">
        <v>38</v>
      </c>
      <c r="B10" s="43" t="s">
        <v>39</v>
      </c>
      <c r="C10" s="15">
        <v>15</v>
      </c>
      <c r="D10" s="15">
        <f>Geotourism!F108*$C10%</f>
        <v>126.75</v>
      </c>
      <c r="E10" s="15">
        <f>Geotourism!G108*$C10%</f>
        <v>0</v>
      </c>
    </row>
    <row r="11" spans="1:5" ht="60">
      <c r="A11" s="41" t="s">
        <v>40</v>
      </c>
      <c r="B11" s="43" t="s">
        <v>41</v>
      </c>
      <c r="C11" s="15">
        <v>10</v>
      </c>
      <c r="D11" s="15">
        <f>'Sustainable Regional Economy'!F36*$C11%</f>
        <v>68</v>
      </c>
      <c r="E11" s="15">
        <f>'Sustainable Regional Economy'!G36*$C11%</f>
        <v>0</v>
      </c>
    </row>
    <row r="12" spans="1:5" ht="1.5" customHeight="1">
      <c r="A12" s="44"/>
      <c r="B12" s="43"/>
      <c r="C12" s="15"/>
      <c r="D12" s="15"/>
      <c r="E12" s="15"/>
    </row>
    <row r="13" spans="1:5" ht="24" customHeight="1">
      <c r="A13" s="45"/>
      <c r="B13" s="41" t="s">
        <v>42</v>
      </c>
      <c r="C13" s="15">
        <v>100</v>
      </c>
      <c r="D13" s="15">
        <f>SUM(D5:D11)</f>
        <v>843</v>
      </c>
      <c r="E13" s="15">
        <f>SUM(E5:E11)</f>
        <v>0</v>
      </c>
    </row>
    <row r="15" spans="2:4" ht="30" customHeight="1">
      <c r="B15" s="129" t="s">
        <v>251</v>
      </c>
      <c r="C15" s="129"/>
      <c r="D15" s="129"/>
    </row>
    <row r="16" spans="2:4" ht="24.75" customHeight="1">
      <c r="B16" s="43" t="s">
        <v>45</v>
      </c>
      <c r="C16" s="43" t="s">
        <v>46</v>
      </c>
      <c r="D16" s="43" t="s">
        <v>47</v>
      </c>
    </row>
    <row r="17" spans="2:4" ht="24.75" customHeight="1">
      <c r="B17" s="14"/>
      <c r="C17" s="14"/>
      <c r="D17" s="14"/>
    </row>
    <row r="18" spans="2:4" ht="49.5" customHeight="1">
      <c r="B18" s="43" t="s">
        <v>48</v>
      </c>
      <c r="C18" s="122"/>
      <c r="D18" s="122"/>
    </row>
    <row r="19" spans="2:4" ht="18.75" customHeight="1">
      <c r="B19" s="1"/>
      <c r="C19" s="23"/>
      <c r="D19" s="2"/>
    </row>
    <row r="20" spans="2:4" ht="24.75" customHeight="1">
      <c r="B20" s="43" t="s">
        <v>45</v>
      </c>
      <c r="C20" s="43" t="s">
        <v>46</v>
      </c>
      <c r="D20" s="43" t="s">
        <v>47</v>
      </c>
    </row>
    <row r="21" spans="2:4" ht="24.75" customHeight="1">
      <c r="B21" s="14"/>
      <c r="C21" s="14"/>
      <c r="D21" s="14"/>
    </row>
    <row r="22" spans="2:4" ht="49.5" customHeight="1">
      <c r="B22" s="43" t="s">
        <v>48</v>
      </c>
      <c r="C22" s="132"/>
      <c r="D22" s="133"/>
    </row>
    <row r="23" ht="15.75">
      <c r="B23" s="46"/>
    </row>
  </sheetData>
  <sheetProtection password="EFFD" sheet="1" selectLockedCells="1"/>
  <mergeCells count="5">
    <mergeCell ref="A1:E1"/>
    <mergeCell ref="B15:D15"/>
    <mergeCell ref="A2:A3"/>
    <mergeCell ref="C22:D22"/>
    <mergeCell ref="C18:D1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3.57421875" style="5" bestFit="1" customWidth="1"/>
    <col min="2" max="2" width="40.8515625" style="4" customWidth="1"/>
    <col min="3" max="3" width="29.421875" style="4" customWidth="1"/>
    <col min="4" max="4" width="23.28125" style="4" customWidth="1"/>
    <col min="5" max="5" width="17.140625" style="4" customWidth="1"/>
    <col min="6" max="7" width="17.00390625" style="4" customWidth="1"/>
    <col min="8" max="16384" width="9.140625" style="4" customWidth="1"/>
  </cols>
  <sheetData>
    <row r="1" spans="1:7" ht="42" customHeight="1">
      <c r="A1" s="47"/>
      <c r="B1" s="158" t="s">
        <v>252</v>
      </c>
      <c r="C1" s="158"/>
      <c r="D1" s="158"/>
      <c r="E1" s="41" t="s">
        <v>315</v>
      </c>
      <c r="F1" s="41" t="s">
        <v>53</v>
      </c>
      <c r="G1" s="41" t="s">
        <v>250</v>
      </c>
    </row>
    <row r="2" spans="1:7" ht="15.75" customHeight="1">
      <c r="A2" s="48" t="s">
        <v>156</v>
      </c>
      <c r="B2" s="142" t="s">
        <v>297</v>
      </c>
      <c r="C2" s="142"/>
      <c r="D2" s="142"/>
      <c r="E2" s="130"/>
      <c r="F2" s="155"/>
      <c r="G2" s="59"/>
    </row>
    <row r="3" spans="1:7" ht="15.75" customHeight="1">
      <c r="A3" s="47" t="s">
        <v>29</v>
      </c>
      <c r="B3" s="153" t="s">
        <v>171</v>
      </c>
      <c r="C3" s="153"/>
      <c r="D3" s="153"/>
      <c r="E3" s="131"/>
      <c r="F3" s="159"/>
      <c r="G3" s="59"/>
    </row>
    <row r="4" spans="1:7" ht="18" customHeight="1">
      <c r="A4" s="33"/>
      <c r="B4" s="154" t="s">
        <v>270</v>
      </c>
      <c r="C4" s="154"/>
      <c r="D4" s="154"/>
      <c r="E4" s="156"/>
      <c r="F4" s="157"/>
      <c r="G4" s="59"/>
    </row>
    <row r="5" spans="1:7" ht="12.75">
      <c r="A5" s="138"/>
      <c r="B5" s="138"/>
      <c r="C5" s="139"/>
      <c r="D5" s="49" t="s">
        <v>316</v>
      </c>
      <c r="E5" s="30">
        <v>100</v>
      </c>
      <c r="F5" s="6">
        <v>100</v>
      </c>
      <c r="G5" s="6"/>
    </row>
    <row r="6" spans="1:7" ht="12.75">
      <c r="A6" s="138"/>
      <c r="B6" s="138"/>
      <c r="C6" s="139"/>
      <c r="D6" s="49" t="s">
        <v>317</v>
      </c>
      <c r="E6" s="30">
        <v>200</v>
      </c>
      <c r="F6" s="6"/>
      <c r="G6" s="6"/>
    </row>
    <row r="7" spans="1:7" ht="15.75">
      <c r="A7" s="140"/>
      <c r="B7" s="140"/>
      <c r="C7" s="141"/>
      <c r="D7" s="50" t="s">
        <v>49</v>
      </c>
      <c r="E7" s="7">
        <v>200</v>
      </c>
      <c r="F7" s="7">
        <f>IF(SUM(F5:F6)&gt;200,200,SUM(F5:F6))</f>
        <v>100</v>
      </c>
      <c r="G7" s="7">
        <f>IF(SUM(G5:G6)&gt;200,200,SUM(G5:G6))</f>
        <v>0</v>
      </c>
    </row>
    <row r="8" spans="1:8" ht="15.75">
      <c r="A8" s="48">
        <v>2</v>
      </c>
      <c r="B8" s="142" t="s">
        <v>172</v>
      </c>
      <c r="C8" s="142"/>
      <c r="D8" s="142"/>
      <c r="E8" s="160"/>
      <c r="F8" s="161"/>
      <c r="G8" s="61"/>
      <c r="H8" s="60"/>
    </row>
    <row r="9" spans="1:7" ht="25.5" customHeight="1">
      <c r="A9" s="47" t="s">
        <v>157</v>
      </c>
      <c r="B9" s="143" t="s">
        <v>357</v>
      </c>
      <c r="C9" s="143"/>
      <c r="D9" s="143"/>
      <c r="E9" s="30">
        <v>100</v>
      </c>
      <c r="F9" s="6">
        <v>50</v>
      </c>
      <c r="G9" s="6" t="s">
        <v>450</v>
      </c>
    </row>
    <row r="10" spans="1:7" ht="28.5" customHeight="1">
      <c r="A10" s="47" t="s">
        <v>158</v>
      </c>
      <c r="B10" s="143" t="s">
        <v>358</v>
      </c>
      <c r="C10" s="143"/>
      <c r="D10" s="143"/>
      <c r="E10" s="30">
        <v>100</v>
      </c>
      <c r="F10" s="6">
        <v>70</v>
      </c>
      <c r="G10" s="6" t="s">
        <v>450</v>
      </c>
    </row>
    <row r="11" spans="1:7" ht="27.75" customHeight="1">
      <c r="A11" s="47" t="s">
        <v>159</v>
      </c>
      <c r="B11" s="143" t="s">
        <v>155</v>
      </c>
      <c r="C11" s="143"/>
      <c r="D11" s="143"/>
      <c r="E11" s="30">
        <v>100</v>
      </c>
      <c r="F11" s="6">
        <v>100</v>
      </c>
      <c r="G11" s="6" t="s">
        <v>450</v>
      </c>
    </row>
    <row r="12" spans="1:7" ht="15.75">
      <c r="A12" s="136"/>
      <c r="B12" s="136"/>
      <c r="C12" s="137"/>
      <c r="D12" s="51" t="s">
        <v>49</v>
      </c>
      <c r="E12" s="7">
        <v>300</v>
      </c>
      <c r="F12" s="7">
        <f>IF(SUM(F9:F11)&gt;300,300,SUM(F9:F11))</f>
        <v>220</v>
      </c>
      <c r="G12" s="7">
        <f>IF(SUM(G9:G11)&gt;300,300,SUM(G9:G11))</f>
        <v>0</v>
      </c>
    </row>
    <row r="13" spans="1:7" ht="18" customHeight="1">
      <c r="A13" s="48">
        <v>3</v>
      </c>
      <c r="B13" s="142" t="s">
        <v>318</v>
      </c>
      <c r="C13" s="142"/>
      <c r="D13" s="142"/>
      <c r="E13" s="130"/>
      <c r="F13" s="155"/>
      <c r="G13" s="59"/>
    </row>
    <row r="14" spans="1:7" ht="18" customHeight="1">
      <c r="A14" s="47" t="s">
        <v>162</v>
      </c>
      <c r="B14" s="143" t="s">
        <v>310</v>
      </c>
      <c r="C14" s="143"/>
      <c r="D14" s="143"/>
      <c r="E14" s="156"/>
      <c r="F14" s="157"/>
      <c r="G14" s="59"/>
    </row>
    <row r="15" spans="1:7" ht="15.75" customHeight="1">
      <c r="A15" s="147"/>
      <c r="B15" s="134"/>
      <c r="C15" s="135"/>
      <c r="D15" s="52" t="s">
        <v>160</v>
      </c>
      <c r="E15" s="30">
        <v>40</v>
      </c>
      <c r="F15" s="6"/>
      <c r="G15" s="6"/>
    </row>
    <row r="16" spans="1:7" ht="15.75" customHeight="1">
      <c r="A16" s="148"/>
      <c r="B16" s="149"/>
      <c r="C16" s="139"/>
      <c r="D16" s="52" t="s">
        <v>161</v>
      </c>
      <c r="E16" s="30">
        <v>80</v>
      </c>
      <c r="F16" s="6">
        <v>80</v>
      </c>
      <c r="G16" s="6"/>
    </row>
    <row r="17" spans="1:7" ht="15.75" customHeight="1">
      <c r="A17" s="150"/>
      <c r="B17" s="140"/>
      <c r="C17" s="141"/>
      <c r="D17" s="30" t="s">
        <v>50</v>
      </c>
      <c r="E17" s="30">
        <v>120</v>
      </c>
      <c r="F17" s="6"/>
      <c r="G17" s="6"/>
    </row>
    <row r="18" spans="1:7" ht="15" customHeight="1">
      <c r="A18" s="47" t="s">
        <v>163</v>
      </c>
      <c r="B18" s="143" t="s">
        <v>311</v>
      </c>
      <c r="C18" s="143"/>
      <c r="D18" s="30" t="s">
        <v>51</v>
      </c>
      <c r="E18" s="30">
        <v>40</v>
      </c>
      <c r="F18" s="6">
        <v>40</v>
      </c>
      <c r="G18" s="6"/>
    </row>
    <row r="19" spans="1:7" ht="12.75">
      <c r="A19" s="47" t="s">
        <v>164</v>
      </c>
      <c r="B19" s="143" t="s">
        <v>312</v>
      </c>
      <c r="C19" s="143"/>
      <c r="D19" s="30" t="s">
        <v>51</v>
      </c>
      <c r="E19" s="30">
        <v>40</v>
      </c>
      <c r="F19" s="6">
        <v>40</v>
      </c>
      <c r="G19" s="6"/>
    </row>
    <row r="20" spans="1:7" ht="12.75">
      <c r="A20" s="47" t="s">
        <v>165</v>
      </c>
      <c r="B20" s="143" t="s">
        <v>313</v>
      </c>
      <c r="C20" s="143"/>
      <c r="D20" s="30" t="s">
        <v>51</v>
      </c>
      <c r="E20" s="30">
        <v>40</v>
      </c>
      <c r="F20" s="6">
        <v>40</v>
      </c>
      <c r="G20" s="6"/>
    </row>
    <row r="21" spans="1:7" ht="27.75" customHeight="1">
      <c r="A21" s="47" t="s">
        <v>166</v>
      </c>
      <c r="B21" s="151" t="s">
        <v>328</v>
      </c>
      <c r="C21" s="152"/>
      <c r="D21" s="30"/>
      <c r="E21" s="30">
        <v>40</v>
      </c>
      <c r="F21" s="6">
        <v>40</v>
      </c>
      <c r="G21" s="6"/>
    </row>
    <row r="22" spans="1:7" ht="15.75">
      <c r="A22" s="136"/>
      <c r="B22" s="136"/>
      <c r="C22" s="137"/>
      <c r="D22" s="7" t="s">
        <v>49</v>
      </c>
      <c r="E22" s="7">
        <v>200</v>
      </c>
      <c r="F22" s="7">
        <f>IF(SUM(F15:F21)&gt;200,200,SUM(F15:F21))</f>
        <v>200</v>
      </c>
      <c r="G22" s="7">
        <f>IF(SUM(G15:G21)&gt;200,200,SUM(G15:G21))</f>
        <v>0</v>
      </c>
    </row>
    <row r="23" spans="1:7" ht="18" customHeight="1">
      <c r="A23" s="48">
        <v>4</v>
      </c>
      <c r="B23" s="142" t="s">
        <v>273</v>
      </c>
      <c r="C23" s="142"/>
      <c r="D23" s="142"/>
      <c r="E23" s="160"/>
      <c r="F23" s="162"/>
      <c r="G23" s="59"/>
    </row>
    <row r="24" spans="1:7" ht="16.5" customHeight="1">
      <c r="A24" s="47" t="s">
        <v>167</v>
      </c>
      <c r="B24" s="144" t="s">
        <v>320</v>
      </c>
      <c r="C24" s="145"/>
      <c r="D24" s="146"/>
      <c r="E24" s="30">
        <v>300</v>
      </c>
      <c r="F24" s="6">
        <v>300</v>
      </c>
      <c r="G24" s="6"/>
    </row>
    <row r="25" spans="1:7" ht="16.5" customHeight="1">
      <c r="A25" s="47" t="s">
        <v>168</v>
      </c>
      <c r="B25" s="144" t="s">
        <v>271</v>
      </c>
      <c r="C25" s="145"/>
      <c r="D25" s="146"/>
      <c r="E25" s="30">
        <v>200</v>
      </c>
      <c r="F25" s="6"/>
      <c r="G25" s="6"/>
    </row>
    <row r="26" spans="1:7" ht="16.5" customHeight="1">
      <c r="A26" s="47" t="s">
        <v>169</v>
      </c>
      <c r="B26" s="144" t="s">
        <v>272</v>
      </c>
      <c r="C26" s="145"/>
      <c r="D26" s="146"/>
      <c r="E26" s="30">
        <v>100</v>
      </c>
      <c r="F26" s="6"/>
      <c r="G26" s="6"/>
    </row>
    <row r="27" spans="1:7" ht="27" customHeight="1">
      <c r="A27" s="47" t="s">
        <v>170</v>
      </c>
      <c r="B27" s="144" t="s">
        <v>321</v>
      </c>
      <c r="C27" s="145"/>
      <c r="D27" s="146"/>
      <c r="E27" s="30">
        <v>50</v>
      </c>
      <c r="F27" s="6"/>
      <c r="G27" s="6"/>
    </row>
    <row r="28" spans="1:7" ht="16.5" customHeight="1">
      <c r="A28" s="134"/>
      <c r="B28" s="134"/>
      <c r="C28" s="135"/>
      <c r="D28" s="7" t="s">
        <v>49</v>
      </c>
      <c r="E28" s="17">
        <v>300</v>
      </c>
      <c r="F28" s="7">
        <f>IF(SUM(F24:F27)&gt;300,300,SUM(F24:F27))</f>
        <v>300</v>
      </c>
      <c r="G28" s="7">
        <f>IF(SUM(G24:G27)&gt;300,300,SUM(G24:G27))</f>
        <v>0</v>
      </c>
    </row>
    <row r="29" spans="1:7" ht="12.75">
      <c r="A29" s="33"/>
      <c r="B29" s="31"/>
      <c r="C29" s="31"/>
      <c r="D29" s="31"/>
      <c r="E29" s="32"/>
      <c r="F29" s="32"/>
      <c r="G29" s="32"/>
    </row>
    <row r="30" spans="1:7" ht="90">
      <c r="A30" s="33"/>
      <c r="B30" s="84" t="s">
        <v>284</v>
      </c>
      <c r="C30" s="32"/>
      <c r="D30" s="37" t="s">
        <v>52</v>
      </c>
      <c r="E30" s="38" t="s">
        <v>319</v>
      </c>
      <c r="F30" s="38" t="s">
        <v>53</v>
      </c>
      <c r="G30" s="38" t="s">
        <v>250</v>
      </c>
    </row>
    <row r="31" spans="1:7" ht="24.75" customHeight="1">
      <c r="A31" s="33"/>
      <c r="B31" s="34"/>
      <c r="C31" s="32"/>
      <c r="D31" s="35"/>
      <c r="E31" s="18">
        <v>1000</v>
      </c>
      <c r="F31" s="7">
        <f>F7+F12+F22+F28</f>
        <v>820</v>
      </c>
      <c r="G31" s="7">
        <f>G7+G12+G22+G28</f>
        <v>0</v>
      </c>
    </row>
    <row r="32" spans="1:7" ht="12.75">
      <c r="A32" s="33"/>
      <c r="B32" s="32"/>
      <c r="C32" s="32"/>
      <c r="D32" s="32"/>
      <c r="E32" s="32"/>
      <c r="F32" s="32"/>
      <c r="G32" s="32"/>
    </row>
    <row r="33" spans="1:7" ht="12.75">
      <c r="A33" s="33"/>
      <c r="B33" s="32"/>
      <c r="C33" s="32"/>
      <c r="D33" s="32"/>
      <c r="E33" s="32"/>
      <c r="F33" s="32"/>
      <c r="G33" s="32"/>
    </row>
    <row r="34" spans="1:7" ht="12.75">
      <c r="A34" s="33"/>
      <c r="B34" s="32"/>
      <c r="C34" s="32"/>
      <c r="D34" s="32"/>
      <c r="E34" s="32"/>
      <c r="F34" s="32"/>
      <c r="G34" s="32"/>
    </row>
    <row r="35" spans="1:7" ht="12.75">
      <c r="A35" s="33"/>
      <c r="B35" s="32"/>
      <c r="C35" s="32"/>
      <c r="D35" s="32"/>
      <c r="E35" s="32"/>
      <c r="F35" s="32"/>
      <c r="G35" s="32"/>
    </row>
    <row r="36" spans="1:7" ht="12.75">
      <c r="A36" s="33"/>
      <c r="B36" s="32"/>
      <c r="C36" s="32"/>
      <c r="D36" s="32"/>
      <c r="E36" s="32"/>
      <c r="F36" s="32"/>
      <c r="G36" s="32"/>
    </row>
    <row r="37" spans="1:7" ht="12.75">
      <c r="A37" s="33"/>
      <c r="B37" s="32"/>
      <c r="C37" s="32"/>
      <c r="D37" s="32"/>
      <c r="E37" s="32"/>
      <c r="F37" s="32"/>
      <c r="G37" s="32"/>
    </row>
  </sheetData>
  <sheetProtection password="EFFD" sheet="1" objects="1" scenarios="1" selectLockedCells="1"/>
  <mergeCells count="28">
    <mergeCell ref="B23:D23"/>
    <mergeCell ref="E13:F14"/>
    <mergeCell ref="B25:D25"/>
    <mergeCell ref="B26:D26"/>
    <mergeCell ref="B1:D1"/>
    <mergeCell ref="E2:F4"/>
    <mergeCell ref="E8:F8"/>
    <mergeCell ref="B8:D8"/>
    <mergeCell ref="E23:F23"/>
    <mergeCell ref="B24:D24"/>
    <mergeCell ref="B2:D2"/>
    <mergeCell ref="A15:C17"/>
    <mergeCell ref="B21:C21"/>
    <mergeCell ref="B20:C20"/>
    <mergeCell ref="B19:C19"/>
    <mergeCell ref="B18:C18"/>
    <mergeCell ref="B3:D3"/>
    <mergeCell ref="B4:D4"/>
    <mergeCell ref="A28:C28"/>
    <mergeCell ref="A12:C12"/>
    <mergeCell ref="A5:C7"/>
    <mergeCell ref="B13:D13"/>
    <mergeCell ref="B14:D14"/>
    <mergeCell ref="B11:D11"/>
    <mergeCell ref="B9:D9"/>
    <mergeCell ref="B10:D10"/>
    <mergeCell ref="B27:D27"/>
    <mergeCell ref="A22:C22"/>
  </mergeCells>
  <conditionalFormatting sqref="F7:G7 F22:G22">
    <cfRule type="cellIs" priority="1" dxfId="1" operator="greaterThan" stopIfTrue="1">
      <formula>200</formula>
    </cfRule>
    <cfRule type="cellIs" priority="2" dxfId="0" operator="between" stopIfTrue="1">
      <formula>1</formula>
      <formula>200</formula>
    </cfRule>
  </conditionalFormatting>
  <conditionalFormatting sqref="F12:G12 F28:G28">
    <cfRule type="cellIs" priority="3" dxfId="1" operator="greaterThan" stopIfTrue="1">
      <formula>300</formula>
    </cfRule>
    <cfRule type="cellIs" priority="4" dxfId="0" operator="between" stopIfTrue="1">
      <formula>1</formula>
      <formula>300</formula>
    </cfRule>
  </conditionalFormatting>
  <conditionalFormatting sqref="F31:G31">
    <cfRule type="cellIs" priority="5" dxfId="1" operator="greaterThan" stopIfTrue="1">
      <formula>1000</formula>
    </cfRule>
    <cfRule type="cellIs" priority="6" dxfId="0" operator="between" stopIfTrue="1">
      <formula>1</formula>
      <formula>1000</formula>
    </cfRule>
  </conditionalFormatting>
  <printOptions horizontalCentered="1"/>
  <pageMargins left="0.2362204724409449" right="0.2755905511811024" top="0.3937007874015748" bottom="0.3937007874015748" header="0.31496062992125984" footer="0.31496062992125984"/>
  <pageSetup fitToHeight="1" fitToWidth="1" horizontalDpi="600" verticalDpi="600" orientation="landscape" paperSize="9" scale="83" r:id="rId1"/>
  <ignoredErrors>
    <ignoredError sqref="D1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1" max="1" width="3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7.140625" style="4" customWidth="1"/>
    <col min="6" max="7" width="17.00390625" style="4" customWidth="1"/>
    <col min="8" max="16384" width="9.140625" style="4" customWidth="1"/>
  </cols>
  <sheetData>
    <row r="1" spans="1:7" ht="55.5" customHeight="1">
      <c r="A1" s="47"/>
      <c r="B1" s="158" t="s">
        <v>298</v>
      </c>
      <c r="C1" s="158"/>
      <c r="D1" s="158"/>
      <c r="E1" s="41" t="s">
        <v>315</v>
      </c>
      <c r="F1" s="41" t="s">
        <v>53</v>
      </c>
      <c r="G1" s="3" t="s">
        <v>250</v>
      </c>
    </row>
    <row r="2" spans="1:7" ht="34.5" customHeight="1">
      <c r="A2" s="48">
        <v>1</v>
      </c>
      <c r="B2" s="166" t="s">
        <v>434</v>
      </c>
      <c r="C2" s="167"/>
      <c r="D2" s="167"/>
      <c r="E2" s="130"/>
      <c r="F2" s="155"/>
      <c r="G2" s="59"/>
    </row>
    <row r="3" spans="1:7" ht="31.5" customHeight="1">
      <c r="A3" s="47" t="s">
        <v>29</v>
      </c>
      <c r="B3" s="144" t="s">
        <v>433</v>
      </c>
      <c r="C3" s="145"/>
      <c r="D3" s="145"/>
      <c r="E3" s="30">
        <v>160</v>
      </c>
      <c r="F3" s="6">
        <v>160</v>
      </c>
      <c r="G3" s="6"/>
    </row>
    <row r="4" spans="1:7" ht="15.75" customHeight="1">
      <c r="A4" s="47" t="s">
        <v>31</v>
      </c>
      <c r="B4" s="163" t="s">
        <v>54</v>
      </c>
      <c r="C4" s="164"/>
      <c r="D4" s="165"/>
      <c r="E4" s="36">
        <v>100</v>
      </c>
      <c r="F4" s="6">
        <v>100</v>
      </c>
      <c r="G4" s="6"/>
    </row>
    <row r="5" spans="1:7" ht="25.5" customHeight="1">
      <c r="A5" s="47" t="s">
        <v>33</v>
      </c>
      <c r="B5" s="144" t="s">
        <v>173</v>
      </c>
      <c r="C5" s="145"/>
      <c r="D5" s="146"/>
      <c r="E5" s="30">
        <v>100</v>
      </c>
      <c r="F5" s="6">
        <v>100</v>
      </c>
      <c r="G5" s="6"/>
    </row>
    <row r="6" spans="1:7" ht="15.75" customHeight="1">
      <c r="A6" s="47" t="s">
        <v>174</v>
      </c>
      <c r="B6" s="144" t="s">
        <v>322</v>
      </c>
      <c r="C6" s="145"/>
      <c r="D6" s="146"/>
      <c r="E6" s="30">
        <v>50</v>
      </c>
      <c r="F6" s="6">
        <v>50</v>
      </c>
      <c r="G6" s="6"/>
    </row>
    <row r="7" spans="1:7" ht="15.75" customHeight="1">
      <c r="A7" s="47" t="s">
        <v>175</v>
      </c>
      <c r="B7" s="168" t="s">
        <v>323</v>
      </c>
      <c r="C7" s="168"/>
      <c r="D7" s="168"/>
      <c r="E7" s="30">
        <v>50</v>
      </c>
      <c r="F7" s="6">
        <v>50</v>
      </c>
      <c r="G7" s="6"/>
    </row>
    <row r="8" spans="1:7" ht="15.75">
      <c r="A8" s="136"/>
      <c r="B8" s="136"/>
      <c r="C8" s="137"/>
      <c r="D8" s="51" t="s">
        <v>49</v>
      </c>
      <c r="E8" s="7">
        <v>300</v>
      </c>
      <c r="F8" s="7">
        <f>IF(SUM(F3:F7)&gt;300,300,SUM(F3:F7))</f>
        <v>300</v>
      </c>
      <c r="G8" s="7">
        <f>IF(SUM(G3:G7)&gt;300,300,SUM(G3:G7))</f>
        <v>0</v>
      </c>
    </row>
    <row r="9" spans="1:7" ht="33" customHeight="1">
      <c r="A9" s="48">
        <v>2</v>
      </c>
      <c r="B9" s="142" t="s">
        <v>176</v>
      </c>
      <c r="C9" s="142"/>
      <c r="D9" s="142"/>
      <c r="E9" s="130"/>
      <c r="F9" s="155"/>
      <c r="G9" s="59"/>
    </row>
    <row r="10" spans="1:7" ht="16.5" customHeight="1">
      <c r="A10" s="47" t="s">
        <v>157</v>
      </c>
      <c r="B10" s="144" t="s">
        <v>435</v>
      </c>
      <c r="C10" s="145"/>
      <c r="D10" s="146"/>
      <c r="E10" s="30">
        <v>300</v>
      </c>
      <c r="F10" s="6"/>
      <c r="G10" s="6"/>
    </row>
    <row r="11" spans="1:7" ht="16.5" customHeight="1">
      <c r="A11" s="47" t="s">
        <v>158</v>
      </c>
      <c r="B11" s="144" t="s">
        <v>275</v>
      </c>
      <c r="C11" s="145"/>
      <c r="D11" s="146"/>
      <c r="E11" s="30">
        <v>150</v>
      </c>
      <c r="F11" s="6">
        <v>150</v>
      </c>
      <c r="G11" s="6"/>
    </row>
    <row r="12" spans="1:7" ht="16.5" customHeight="1">
      <c r="A12" s="47" t="s">
        <v>159</v>
      </c>
      <c r="B12" s="144" t="s">
        <v>55</v>
      </c>
      <c r="C12" s="145"/>
      <c r="D12" s="146"/>
      <c r="E12" s="30">
        <v>150</v>
      </c>
      <c r="F12" s="6">
        <v>150</v>
      </c>
      <c r="G12" s="6"/>
    </row>
    <row r="13" spans="1:7" ht="16.5" customHeight="1">
      <c r="A13" s="134"/>
      <c r="B13" s="134"/>
      <c r="C13" s="135"/>
      <c r="D13" s="7" t="s">
        <v>49</v>
      </c>
      <c r="E13" s="17">
        <v>300</v>
      </c>
      <c r="F13" s="7">
        <f>IF(SUM(F10:F12)&gt;300,300,SUM(F10:F12))</f>
        <v>300</v>
      </c>
      <c r="G13" s="7">
        <f>IF(SUM(G10:G12)&gt;300,300,SUM(G10:G12))</f>
        <v>0</v>
      </c>
    </row>
    <row r="14" spans="1:7" ht="33" customHeight="1">
      <c r="A14" s="48">
        <v>3</v>
      </c>
      <c r="B14" s="142" t="s">
        <v>177</v>
      </c>
      <c r="C14" s="142"/>
      <c r="D14" s="142"/>
      <c r="E14" s="130"/>
      <c r="F14" s="155"/>
      <c r="G14" s="59"/>
    </row>
    <row r="15" spans="1:7" ht="16.5" customHeight="1">
      <c r="A15" s="47" t="s">
        <v>162</v>
      </c>
      <c r="B15" s="144" t="s">
        <v>324</v>
      </c>
      <c r="C15" s="145"/>
      <c r="D15" s="146"/>
      <c r="E15" s="13">
        <v>100</v>
      </c>
      <c r="F15" s="12"/>
      <c r="G15" s="12"/>
    </row>
    <row r="16" spans="1:7" ht="16.5" customHeight="1">
      <c r="A16" s="47" t="s">
        <v>163</v>
      </c>
      <c r="B16" s="144" t="s">
        <v>325</v>
      </c>
      <c r="C16" s="145"/>
      <c r="D16" s="146"/>
      <c r="E16" s="13">
        <v>50</v>
      </c>
      <c r="F16" s="12"/>
      <c r="G16" s="12"/>
    </row>
    <row r="17" spans="1:7" ht="16.5" customHeight="1">
      <c r="A17" s="47" t="s">
        <v>164</v>
      </c>
      <c r="B17" s="144" t="s">
        <v>56</v>
      </c>
      <c r="C17" s="145"/>
      <c r="D17" s="146"/>
      <c r="E17" s="13">
        <v>60</v>
      </c>
      <c r="F17" s="12"/>
      <c r="G17" s="12"/>
    </row>
    <row r="18" spans="1:7" ht="16.5" customHeight="1">
      <c r="A18" s="47" t="s">
        <v>165</v>
      </c>
      <c r="B18" s="144" t="s">
        <v>436</v>
      </c>
      <c r="C18" s="145"/>
      <c r="D18" s="146"/>
      <c r="E18" s="13">
        <v>40</v>
      </c>
      <c r="F18" s="12">
        <v>40</v>
      </c>
      <c r="G18" s="12"/>
    </row>
    <row r="19" spans="1:7" ht="16.5" customHeight="1">
      <c r="A19" s="47" t="s">
        <v>166</v>
      </c>
      <c r="B19" s="144" t="s">
        <v>57</v>
      </c>
      <c r="C19" s="145"/>
      <c r="D19" s="146"/>
      <c r="E19" s="13">
        <v>40</v>
      </c>
      <c r="F19" s="12">
        <v>40</v>
      </c>
      <c r="G19" s="12"/>
    </row>
    <row r="20" spans="1:7" ht="16.5" customHeight="1">
      <c r="A20" s="134"/>
      <c r="B20" s="134"/>
      <c r="C20" s="135"/>
      <c r="D20" s="7" t="s">
        <v>49</v>
      </c>
      <c r="E20" s="19">
        <v>200</v>
      </c>
      <c r="F20" s="7">
        <f>IF(SUM(F15:F19)&gt;200,200,SUM(F15:F19))</f>
        <v>80</v>
      </c>
      <c r="G20" s="7">
        <f>IF(SUM(G15:G19)&gt;200,200,SUM(G15:G19))</f>
        <v>0</v>
      </c>
    </row>
    <row r="21" spans="1:7" ht="33" customHeight="1">
      <c r="A21" s="48">
        <v>4</v>
      </c>
      <c r="B21" s="142" t="s">
        <v>326</v>
      </c>
      <c r="C21" s="142"/>
      <c r="D21" s="142"/>
      <c r="E21" s="130"/>
      <c r="F21" s="155"/>
      <c r="G21" s="59"/>
    </row>
    <row r="22" spans="1:7" ht="16.5" customHeight="1">
      <c r="A22" s="47" t="s">
        <v>167</v>
      </c>
      <c r="B22" s="144" t="s">
        <v>327</v>
      </c>
      <c r="C22" s="145"/>
      <c r="D22" s="146"/>
      <c r="E22" s="13">
        <v>60</v>
      </c>
      <c r="F22" s="12">
        <v>60</v>
      </c>
      <c r="G22" s="12"/>
    </row>
    <row r="23" spans="1:7" ht="16.5" customHeight="1">
      <c r="A23" s="47" t="s">
        <v>168</v>
      </c>
      <c r="B23" s="144" t="s">
        <v>58</v>
      </c>
      <c r="C23" s="145"/>
      <c r="D23" s="146"/>
      <c r="E23" s="13">
        <v>70</v>
      </c>
      <c r="F23" s="12">
        <v>70</v>
      </c>
      <c r="G23" s="12"/>
    </row>
    <row r="24" spans="1:7" ht="16.5" customHeight="1">
      <c r="A24" s="47" t="s">
        <v>169</v>
      </c>
      <c r="B24" s="144" t="s">
        <v>59</v>
      </c>
      <c r="C24" s="145"/>
      <c r="D24" s="146"/>
      <c r="E24" s="13">
        <v>70</v>
      </c>
      <c r="F24" s="12">
        <v>70</v>
      </c>
      <c r="G24" s="12"/>
    </row>
    <row r="25" spans="1:7" ht="16.5" customHeight="1">
      <c r="A25" s="134"/>
      <c r="B25" s="134"/>
      <c r="C25" s="135"/>
      <c r="D25" s="7" t="s">
        <v>49</v>
      </c>
      <c r="E25" s="19">
        <v>200</v>
      </c>
      <c r="F25" s="7">
        <f>IF(SUM(F22:F24)&gt;200,200,SUM(F22:F24))</f>
        <v>200</v>
      </c>
      <c r="G25" s="7">
        <f>IF(SUM(G22:G24)&gt;200,200,SUM(G22:G24))</f>
        <v>0</v>
      </c>
    </row>
    <row r="26" spans="2:7" ht="12.75">
      <c r="B26" s="31"/>
      <c r="C26" s="31"/>
      <c r="D26" s="31"/>
      <c r="E26" s="32"/>
      <c r="F26" s="32"/>
      <c r="G26" s="32"/>
    </row>
    <row r="27" spans="2:7" ht="34.5" customHeight="1">
      <c r="B27" s="34"/>
      <c r="D27" s="38" t="s">
        <v>60</v>
      </c>
      <c r="E27" s="38" t="s">
        <v>319</v>
      </c>
      <c r="F27" s="38" t="s">
        <v>53</v>
      </c>
      <c r="G27" s="38" t="s">
        <v>250</v>
      </c>
    </row>
    <row r="28" spans="2:7" ht="24.75" customHeight="1">
      <c r="B28" s="34"/>
      <c r="D28" s="35"/>
      <c r="E28" s="18">
        <v>1000</v>
      </c>
      <c r="F28" s="7">
        <f>F8+F13+F20+F25</f>
        <v>880</v>
      </c>
      <c r="G28" s="7">
        <f>G8+G13+G20+G25</f>
        <v>0</v>
      </c>
    </row>
    <row r="29" spans="5:7" ht="12.75">
      <c r="E29" s="32"/>
      <c r="F29" s="32"/>
      <c r="G29" s="32"/>
    </row>
    <row r="30" spans="5:7" ht="12.75">
      <c r="E30" s="32"/>
      <c r="F30" s="32"/>
      <c r="G30" s="32"/>
    </row>
    <row r="31" spans="5:7" ht="12.75">
      <c r="E31" s="32"/>
      <c r="F31" s="32"/>
      <c r="G31" s="32"/>
    </row>
    <row r="32" spans="5:7" ht="12.75">
      <c r="E32" s="32"/>
      <c r="F32" s="32"/>
      <c r="G32" s="32"/>
    </row>
    <row r="33" spans="5:7" ht="12.75">
      <c r="E33" s="32"/>
      <c r="F33" s="32"/>
      <c r="G33" s="32"/>
    </row>
    <row r="34" spans="5:7" ht="12.75">
      <c r="E34" s="32"/>
      <c r="F34" s="32"/>
      <c r="G34" s="32"/>
    </row>
    <row r="35" spans="5:7" ht="12.75">
      <c r="E35" s="32"/>
      <c r="F35" s="32"/>
      <c r="G35" s="32"/>
    </row>
    <row r="36" spans="5:7" ht="12.75">
      <c r="E36" s="32"/>
      <c r="F36" s="32"/>
      <c r="G36" s="32"/>
    </row>
    <row r="37" spans="5:7" ht="12.75">
      <c r="E37" s="32"/>
      <c r="F37" s="32"/>
      <c r="G37" s="32"/>
    </row>
    <row r="38" spans="5:7" ht="12.75">
      <c r="E38" s="32"/>
      <c r="F38" s="32"/>
      <c r="G38" s="32"/>
    </row>
    <row r="39" spans="5:7" ht="12.75">
      <c r="E39" s="32"/>
      <c r="F39" s="32"/>
      <c r="G39" s="32"/>
    </row>
    <row r="40" spans="5:7" ht="12.75">
      <c r="E40" s="32"/>
      <c r="F40" s="32"/>
      <c r="G40" s="32"/>
    </row>
    <row r="41" spans="5:7" ht="12.75">
      <c r="E41" s="32"/>
      <c r="F41" s="32"/>
      <c r="G41" s="32"/>
    </row>
    <row r="42" spans="5:7" ht="12.75">
      <c r="E42" s="32"/>
      <c r="F42" s="32"/>
      <c r="G42" s="32"/>
    </row>
    <row r="43" spans="5:7" ht="12.75">
      <c r="E43" s="32"/>
      <c r="F43" s="32"/>
      <c r="G43" s="32"/>
    </row>
    <row r="44" spans="5:7" ht="12.75">
      <c r="E44" s="32"/>
      <c r="F44" s="32"/>
      <c r="G44" s="32"/>
    </row>
    <row r="45" spans="5:7" ht="12.75">
      <c r="E45" s="32"/>
      <c r="F45" s="32"/>
      <c r="G45" s="32"/>
    </row>
    <row r="46" spans="5:7" ht="12.75">
      <c r="E46" s="32"/>
      <c r="F46" s="32"/>
      <c r="G46" s="32"/>
    </row>
    <row r="47" spans="5:7" ht="12.75">
      <c r="E47" s="32"/>
      <c r="F47" s="32"/>
      <c r="G47" s="32"/>
    </row>
    <row r="48" spans="5:7" ht="12.75">
      <c r="E48" s="32"/>
      <c r="F48" s="32"/>
      <c r="G48" s="32"/>
    </row>
    <row r="49" spans="5:7" ht="12.75">
      <c r="E49" s="32"/>
      <c r="F49" s="32"/>
      <c r="G49" s="32"/>
    </row>
  </sheetData>
  <sheetProtection password="EFFD" sheet="1" objects="1" scenarios="1" selectLockedCells="1"/>
  <mergeCells count="29">
    <mergeCell ref="B1:D1"/>
    <mergeCell ref="B22:D22"/>
    <mergeCell ref="B7:D7"/>
    <mergeCell ref="B5:D5"/>
    <mergeCell ref="B6:D6"/>
    <mergeCell ref="B21:D21"/>
    <mergeCell ref="A8:C8"/>
    <mergeCell ref="B15:D15"/>
    <mergeCell ref="B16:D16"/>
    <mergeCell ref="B11:D11"/>
    <mergeCell ref="B14:D14"/>
    <mergeCell ref="B10:D10"/>
    <mergeCell ref="A25:C25"/>
    <mergeCell ref="A20:C20"/>
    <mergeCell ref="B17:D17"/>
    <mergeCell ref="B18:D18"/>
    <mergeCell ref="B19:D19"/>
    <mergeCell ref="B24:D24"/>
    <mergeCell ref="B23:D23"/>
    <mergeCell ref="E2:F2"/>
    <mergeCell ref="B3:D3"/>
    <mergeCell ref="B4:D4"/>
    <mergeCell ref="B2:D2"/>
    <mergeCell ref="E21:F21"/>
    <mergeCell ref="B12:D12"/>
    <mergeCell ref="E9:F9"/>
    <mergeCell ref="A13:C13"/>
    <mergeCell ref="B9:D9"/>
    <mergeCell ref="E14:F14"/>
  </mergeCells>
  <conditionalFormatting sqref="F28:G28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20:G20 F25:G25">
    <cfRule type="cellIs" priority="3" dxfId="1" operator="greaterThan" stopIfTrue="1">
      <formula>200</formula>
    </cfRule>
    <cfRule type="cellIs" priority="4" dxfId="0" operator="between" stopIfTrue="1">
      <formula>1</formula>
      <formula>200</formula>
    </cfRule>
  </conditionalFormatting>
  <conditionalFormatting sqref="F8:G8 F13:G13">
    <cfRule type="cellIs" priority="5" dxfId="1" operator="greaterThan" stopIfTrue="1">
      <formula>300</formula>
    </cfRule>
    <cfRule type="cellIs" priority="6" dxfId="0" operator="between" stopIfTrue="1">
      <formula>1</formula>
      <formula>300</formula>
    </cfRule>
  </conditionalFormatting>
  <printOptions horizontalCentered="1"/>
  <pageMargins left="0.2362204724409449" right="0.2755905511811024" top="0.3937007874015748" bottom="0.3937007874015748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3.57421875" style="5" bestFit="1" customWidth="1"/>
    <col min="2" max="2" width="32.421875" style="4" customWidth="1"/>
    <col min="3" max="3" width="29.421875" style="4" customWidth="1"/>
    <col min="4" max="4" width="23.28125" style="4" customWidth="1"/>
    <col min="5" max="5" width="17.140625" style="4" customWidth="1"/>
    <col min="6" max="7" width="17.00390625" style="4" customWidth="1"/>
    <col min="8" max="16384" width="9.140625" style="4" customWidth="1"/>
  </cols>
  <sheetData>
    <row r="1" spans="1:7" ht="52.5" customHeight="1">
      <c r="A1" s="47"/>
      <c r="B1" s="158" t="s">
        <v>287</v>
      </c>
      <c r="C1" s="158"/>
      <c r="D1" s="158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42" t="s">
        <v>449</v>
      </c>
      <c r="C2" s="142"/>
      <c r="D2" s="142"/>
      <c r="E2" s="130"/>
      <c r="F2" s="155"/>
      <c r="G2" s="59"/>
    </row>
    <row r="3" spans="1:7" ht="25.5" customHeight="1">
      <c r="A3" s="77">
        <v>1.1</v>
      </c>
      <c r="B3" s="169" t="s">
        <v>280</v>
      </c>
      <c r="C3" s="170"/>
      <c r="D3" s="170"/>
      <c r="E3" s="21">
        <v>250</v>
      </c>
      <c r="F3" s="79">
        <v>250</v>
      </c>
      <c r="G3" s="79"/>
    </row>
    <row r="4" spans="1:7" ht="14.25">
      <c r="A4" s="77">
        <v>1.2</v>
      </c>
      <c r="B4" s="144" t="s">
        <v>61</v>
      </c>
      <c r="C4" s="145"/>
      <c r="D4" s="145"/>
      <c r="E4" s="21">
        <v>150</v>
      </c>
      <c r="F4" s="80">
        <v>150</v>
      </c>
      <c r="G4" s="80"/>
    </row>
    <row r="5" spans="1:7" ht="15">
      <c r="A5" s="77">
        <v>1.3</v>
      </c>
      <c r="B5" s="144" t="s">
        <v>62</v>
      </c>
      <c r="C5" s="145"/>
      <c r="D5" s="145"/>
      <c r="E5" s="21">
        <v>75</v>
      </c>
      <c r="F5" s="81"/>
      <c r="G5" s="81"/>
    </row>
    <row r="6" spans="1:7" ht="15">
      <c r="A6" s="77">
        <v>1.4</v>
      </c>
      <c r="B6" s="168" t="s">
        <v>63</v>
      </c>
      <c r="C6" s="168"/>
      <c r="D6" s="144"/>
      <c r="E6" s="21">
        <v>50</v>
      </c>
      <c r="F6" s="81"/>
      <c r="G6" s="81"/>
    </row>
    <row r="7" spans="1:7" ht="15.75">
      <c r="A7" s="136"/>
      <c r="B7" s="136"/>
      <c r="C7" s="137"/>
      <c r="D7" s="51" t="s">
        <v>49</v>
      </c>
      <c r="E7" s="17">
        <v>300</v>
      </c>
      <c r="F7" s="7">
        <f>IF(SUM(F3:F6)&gt;300,300,SUM(F3:F6))</f>
        <v>300</v>
      </c>
      <c r="G7" s="7">
        <f>IF(SUM(G3:G6)&gt;300,300,SUM(G3:G6))</f>
        <v>0</v>
      </c>
    </row>
    <row r="8" spans="1:7" ht="33" customHeight="1">
      <c r="A8" s="48">
        <v>2</v>
      </c>
      <c r="B8" s="142" t="s">
        <v>448</v>
      </c>
      <c r="C8" s="142"/>
      <c r="D8" s="142"/>
      <c r="E8" s="130"/>
      <c r="F8" s="155"/>
      <c r="G8" s="59"/>
    </row>
    <row r="9" spans="1:7" ht="25.5" customHeight="1">
      <c r="A9" s="77">
        <v>2.1</v>
      </c>
      <c r="B9" s="144" t="s">
        <v>289</v>
      </c>
      <c r="C9" s="145"/>
      <c r="D9" s="146"/>
      <c r="E9" s="21">
        <v>250</v>
      </c>
      <c r="F9" s="82"/>
      <c r="G9" s="82"/>
    </row>
    <row r="10" spans="1:7" ht="16.5" customHeight="1">
      <c r="A10" s="77">
        <v>2.2</v>
      </c>
      <c r="B10" s="144" t="s">
        <v>61</v>
      </c>
      <c r="C10" s="145"/>
      <c r="D10" s="146"/>
      <c r="E10" s="21">
        <v>150</v>
      </c>
      <c r="F10" s="82">
        <v>150</v>
      </c>
      <c r="G10" s="82"/>
    </row>
    <row r="11" spans="1:7" ht="16.5" customHeight="1">
      <c r="A11" s="77">
        <v>2.3</v>
      </c>
      <c r="B11" s="144" t="s">
        <v>62</v>
      </c>
      <c r="C11" s="145"/>
      <c r="D11" s="146"/>
      <c r="E11" s="21">
        <v>75</v>
      </c>
      <c r="F11" s="82">
        <v>75</v>
      </c>
      <c r="G11" s="82"/>
    </row>
    <row r="12" spans="1:7" ht="16.5" customHeight="1">
      <c r="A12" s="77">
        <v>2.4</v>
      </c>
      <c r="B12" s="144" t="s">
        <v>63</v>
      </c>
      <c r="C12" s="145"/>
      <c r="D12" s="146"/>
      <c r="E12" s="21">
        <v>50</v>
      </c>
      <c r="F12" s="82">
        <v>50</v>
      </c>
      <c r="G12" s="82"/>
    </row>
    <row r="13" spans="1:7" ht="16.5" customHeight="1">
      <c r="A13" s="134"/>
      <c r="B13" s="134"/>
      <c r="C13" s="135"/>
      <c r="D13" s="7" t="s">
        <v>49</v>
      </c>
      <c r="E13" s="17">
        <v>300</v>
      </c>
      <c r="F13" s="7">
        <f>IF(SUM(F9:F12)&gt;300,300,SUM(F9:F12))</f>
        <v>275</v>
      </c>
      <c r="G13" s="7">
        <f>IF(SUM(G9:G12)&gt;300,300,SUM(G9:G12))</f>
        <v>0</v>
      </c>
    </row>
    <row r="14" spans="1:7" ht="33" customHeight="1">
      <c r="A14" s="48">
        <v>3</v>
      </c>
      <c r="B14" s="142" t="s">
        <v>180</v>
      </c>
      <c r="C14" s="142"/>
      <c r="D14" s="142"/>
      <c r="E14" s="130"/>
      <c r="F14" s="155"/>
      <c r="G14" s="59"/>
    </row>
    <row r="15" spans="1:7" ht="29.25" customHeight="1">
      <c r="A15" s="47" t="s">
        <v>162</v>
      </c>
      <c r="B15" s="144" t="s">
        <v>437</v>
      </c>
      <c r="C15" s="145"/>
      <c r="D15" s="146"/>
      <c r="E15" s="21">
        <v>100</v>
      </c>
      <c r="F15" s="83">
        <v>100</v>
      </c>
      <c r="G15" s="83"/>
    </row>
    <row r="16" spans="1:7" ht="16.5" customHeight="1">
      <c r="A16" s="47" t="s">
        <v>163</v>
      </c>
      <c r="B16" s="144" t="s">
        <v>268</v>
      </c>
      <c r="C16" s="145"/>
      <c r="D16" s="146"/>
      <c r="E16" s="21">
        <v>100</v>
      </c>
      <c r="F16" s="83">
        <v>100</v>
      </c>
      <c r="G16" s="83"/>
    </row>
    <row r="17" spans="1:7" ht="16.5" customHeight="1">
      <c r="A17" s="47" t="s">
        <v>164</v>
      </c>
      <c r="B17" s="144" t="s">
        <v>181</v>
      </c>
      <c r="C17" s="145"/>
      <c r="D17" s="146"/>
      <c r="E17" s="21">
        <v>100</v>
      </c>
      <c r="F17" s="83">
        <v>100</v>
      </c>
      <c r="G17" s="83"/>
    </row>
    <row r="18" spans="1:7" ht="12.75">
      <c r="A18" s="47" t="s">
        <v>165</v>
      </c>
      <c r="B18" s="144" t="s">
        <v>267</v>
      </c>
      <c r="C18" s="145"/>
      <c r="D18" s="146"/>
      <c r="E18" s="21">
        <v>100</v>
      </c>
      <c r="F18" s="83">
        <v>100</v>
      </c>
      <c r="G18" s="83"/>
    </row>
    <row r="19" spans="1:7" ht="16.5" customHeight="1">
      <c r="A19" s="134"/>
      <c r="B19" s="134"/>
      <c r="C19" s="135"/>
      <c r="D19" s="7" t="s">
        <v>49</v>
      </c>
      <c r="E19" s="19">
        <v>400</v>
      </c>
      <c r="F19" s="7">
        <f>IF(SUM(F15:F18)&gt;400,400,SUM(F15:F18))</f>
        <v>400</v>
      </c>
      <c r="G19" s="7">
        <f>IF(SUM(G15:G18)&gt;400,400,SUM(G15:G18))</f>
        <v>0</v>
      </c>
    </row>
    <row r="20" spans="1:7" ht="33" customHeight="1">
      <c r="A20" s="48">
        <v>4</v>
      </c>
      <c r="B20" s="142" t="s">
        <v>281</v>
      </c>
      <c r="C20" s="142"/>
      <c r="D20" s="142"/>
      <c r="E20" s="130"/>
      <c r="F20" s="155"/>
      <c r="G20" s="59"/>
    </row>
    <row r="21" spans="1:7" ht="45" customHeight="1">
      <c r="A21" s="47">
        <v>4.1</v>
      </c>
      <c r="B21" s="144" t="s">
        <v>329</v>
      </c>
      <c r="C21" s="145"/>
      <c r="D21" s="146"/>
      <c r="E21" s="78" t="s">
        <v>282</v>
      </c>
      <c r="F21" s="6" t="s">
        <v>451</v>
      </c>
      <c r="G21" s="6"/>
    </row>
    <row r="22" spans="1:7" ht="15.75" customHeight="1">
      <c r="A22" s="56"/>
      <c r="B22" s="85"/>
      <c r="C22" s="85"/>
      <c r="D22" s="85"/>
      <c r="E22" s="86"/>
      <c r="F22" s="87"/>
      <c r="G22" s="87"/>
    </row>
    <row r="23" spans="1:7" ht="45" customHeight="1">
      <c r="A23" s="56"/>
      <c r="B23" s="85"/>
      <c r="C23" s="85"/>
      <c r="D23" s="38" t="s">
        <v>285</v>
      </c>
      <c r="E23" s="38" t="s">
        <v>319</v>
      </c>
      <c r="F23" s="38" t="s">
        <v>53</v>
      </c>
      <c r="G23" s="38" t="s">
        <v>250</v>
      </c>
    </row>
    <row r="24" spans="1:7" ht="15.75">
      <c r="A24" s="33"/>
      <c r="B24" s="34"/>
      <c r="C24" s="32"/>
      <c r="D24" s="35"/>
      <c r="E24" s="18">
        <v>1000</v>
      </c>
      <c r="F24" s="7">
        <f>F7+F13+F19</f>
        <v>975</v>
      </c>
      <c r="G24" s="7">
        <f>G7+G13+G19</f>
        <v>0</v>
      </c>
    </row>
    <row r="25" spans="1:7" ht="15.75">
      <c r="A25" s="33"/>
      <c r="B25" s="34"/>
      <c r="C25" s="32"/>
      <c r="D25" s="35"/>
      <c r="E25"/>
      <c r="F25"/>
      <c r="G25"/>
    </row>
    <row r="26" spans="1:7" ht="94.5">
      <c r="A26" s="33"/>
      <c r="B26" s="76" t="s">
        <v>283</v>
      </c>
      <c r="C26" s="32"/>
      <c r="D26" s="38" t="s">
        <v>64</v>
      </c>
      <c r="E26" s="9" t="s">
        <v>319</v>
      </c>
      <c r="F26" s="9" t="s">
        <v>53</v>
      </c>
      <c r="G26" s="38" t="s">
        <v>250</v>
      </c>
    </row>
    <row r="27" spans="1:7" ht="15.75">
      <c r="A27" s="33"/>
      <c r="B27" s="32"/>
      <c r="C27" s="32"/>
      <c r="D27" s="35"/>
      <c r="E27" s="18">
        <v>3000</v>
      </c>
      <c r="F27" s="7">
        <f>SUM('Geology and Landscape'!F31,'Geological conservation'!F28,F24)</f>
        <v>2675</v>
      </c>
      <c r="G27" s="7">
        <f>SUM('Geology and Landscape'!G31,'Geological conservation'!G28,G24)</f>
        <v>0</v>
      </c>
    </row>
    <row r="28" spans="1:7" ht="12.75">
      <c r="A28" s="33"/>
      <c r="B28" s="32"/>
      <c r="C28" s="32"/>
      <c r="D28" s="32"/>
      <c r="E28" s="32"/>
      <c r="F28" s="32"/>
      <c r="G28" s="32"/>
    </row>
    <row r="29" spans="1:7" ht="12.75">
      <c r="A29" s="33"/>
      <c r="B29" s="32"/>
      <c r="C29" s="32"/>
      <c r="D29" s="32"/>
      <c r="E29" s="32"/>
      <c r="F29" s="32"/>
      <c r="G29" s="32"/>
    </row>
    <row r="30" spans="1:7" ht="12.75">
      <c r="A30" s="33"/>
      <c r="B30" s="32"/>
      <c r="C30" s="32"/>
      <c r="D30" s="32"/>
      <c r="E30" s="32"/>
      <c r="F30" s="32"/>
      <c r="G30" s="32"/>
    </row>
    <row r="31" spans="1:7" ht="12.75">
      <c r="A31" s="33"/>
      <c r="B31" s="32"/>
      <c r="C31" s="32"/>
      <c r="D31" s="32"/>
      <c r="E31" s="32"/>
      <c r="F31" s="32"/>
      <c r="G31" s="32"/>
    </row>
    <row r="32" spans="1:7" ht="12.75">
      <c r="A32" s="33"/>
      <c r="B32" s="32"/>
      <c r="C32" s="32"/>
      <c r="D32" s="32"/>
      <c r="E32" s="32"/>
      <c r="F32" s="32"/>
      <c r="G32" s="32"/>
    </row>
    <row r="33" spans="1:7" ht="12.75">
      <c r="A33" s="33"/>
      <c r="B33" s="32"/>
      <c r="C33" s="32"/>
      <c r="D33" s="32"/>
      <c r="E33" s="32"/>
      <c r="F33" s="32"/>
      <c r="G33" s="32"/>
    </row>
    <row r="34" spans="1:7" ht="12.75">
      <c r="A34" s="33"/>
      <c r="B34" s="32"/>
      <c r="C34" s="32"/>
      <c r="D34" s="32"/>
      <c r="E34" s="32"/>
      <c r="F34" s="32"/>
      <c r="G34" s="32"/>
    </row>
    <row r="35" spans="1:7" ht="12.75">
      <c r="A35" s="33"/>
      <c r="B35" s="32"/>
      <c r="C35" s="32"/>
      <c r="D35" s="32"/>
      <c r="E35" s="32"/>
      <c r="F35" s="32"/>
      <c r="G35" s="32"/>
    </row>
    <row r="36" spans="1:7" ht="12.75">
      <c r="A36" s="33"/>
      <c r="B36" s="32"/>
      <c r="C36" s="32"/>
      <c r="D36" s="32"/>
      <c r="E36" s="32"/>
      <c r="F36" s="32"/>
      <c r="G36" s="32"/>
    </row>
    <row r="37" spans="1:7" ht="12.75">
      <c r="A37" s="33"/>
      <c r="B37" s="32"/>
      <c r="C37" s="32"/>
      <c r="D37" s="32"/>
      <c r="E37" s="32"/>
      <c r="F37" s="32"/>
      <c r="G37" s="32"/>
    </row>
    <row r="38" spans="1:7" ht="12.75">
      <c r="A38" s="33"/>
      <c r="B38" s="32"/>
      <c r="C38" s="32"/>
      <c r="D38" s="32"/>
      <c r="E38" s="32"/>
      <c r="F38" s="32"/>
      <c r="G38" s="32"/>
    </row>
    <row r="39" spans="1:7" ht="12.75">
      <c r="A39" s="33"/>
      <c r="B39" s="32"/>
      <c r="C39" s="32"/>
      <c r="D39" s="32"/>
      <c r="E39" s="32"/>
      <c r="F39" s="32"/>
      <c r="G39" s="32"/>
    </row>
    <row r="40" spans="1:7" ht="12.75">
      <c r="A40" s="33"/>
      <c r="B40" s="32"/>
      <c r="C40" s="32"/>
      <c r="D40" s="32"/>
      <c r="E40" s="32"/>
      <c r="F40" s="32"/>
      <c r="G40" s="32"/>
    </row>
    <row r="41" spans="1:7" ht="12.75">
      <c r="A41" s="33"/>
      <c r="B41" s="32"/>
      <c r="C41" s="32"/>
      <c r="D41" s="32"/>
      <c r="E41" s="32"/>
      <c r="F41" s="32"/>
      <c r="G41" s="32"/>
    </row>
    <row r="42" spans="1:7" ht="12.75">
      <c r="A42" s="33"/>
      <c r="B42" s="32"/>
      <c r="C42" s="32"/>
      <c r="D42" s="32"/>
      <c r="E42" s="32"/>
      <c r="F42" s="32"/>
      <c r="G42" s="32"/>
    </row>
    <row r="43" spans="1:7" ht="12.75">
      <c r="A43" s="33"/>
      <c r="B43" s="32"/>
      <c r="C43" s="32"/>
      <c r="D43" s="32"/>
      <c r="E43" s="32"/>
      <c r="F43" s="32"/>
      <c r="G43" s="32"/>
    </row>
    <row r="44" spans="1:7" ht="12.75">
      <c r="A44" s="33"/>
      <c r="B44" s="32"/>
      <c r="C44" s="32"/>
      <c r="D44" s="32"/>
      <c r="E44" s="32"/>
      <c r="F44" s="32"/>
      <c r="G44" s="32"/>
    </row>
    <row r="45" spans="1:7" ht="12.75">
      <c r="A45" s="33"/>
      <c r="B45" s="32"/>
      <c r="C45" s="32"/>
      <c r="D45" s="32"/>
      <c r="E45" s="32"/>
      <c r="F45" s="32"/>
      <c r="G45" s="32"/>
    </row>
    <row r="46" spans="1:7" ht="12.75">
      <c r="A46" s="33"/>
      <c r="B46" s="32"/>
      <c r="C46" s="32"/>
      <c r="D46" s="32"/>
      <c r="E46" s="32"/>
      <c r="F46" s="32"/>
      <c r="G46" s="32"/>
    </row>
    <row r="47" spans="1:7" ht="12.75">
      <c r="A47" s="33"/>
      <c r="B47" s="32"/>
      <c r="C47" s="32"/>
      <c r="D47" s="32"/>
      <c r="E47" s="32"/>
      <c r="F47" s="32"/>
      <c r="G47" s="32"/>
    </row>
    <row r="48" spans="1:7" ht="12.75">
      <c r="A48" s="33"/>
      <c r="B48" s="32"/>
      <c r="C48" s="32"/>
      <c r="D48" s="32"/>
      <c r="E48" s="32"/>
      <c r="F48" s="32"/>
      <c r="G48" s="32"/>
    </row>
  </sheetData>
  <sheetProtection password="EFFD" sheet="1" objects="1" scenarios="1" selectLockedCells="1"/>
  <mergeCells count="25">
    <mergeCell ref="B20:D20"/>
    <mergeCell ref="E20:F20"/>
    <mergeCell ref="B21:D21"/>
    <mergeCell ref="E14:F14"/>
    <mergeCell ref="B15:D15"/>
    <mergeCell ref="B16:D16"/>
    <mergeCell ref="A19:C19"/>
    <mergeCell ref="B17:D17"/>
    <mergeCell ref="B18:D18"/>
    <mergeCell ref="B14:D14"/>
    <mergeCell ref="B1:D1"/>
    <mergeCell ref="E8:F8"/>
    <mergeCell ref="B4:D4"/>
    <mergeCell ref="B5:D5"/>
    <mergeCell ref="E2:F2"/>
    <mergeCell ref="B3:D3"/>
    <mergeCell ref="B2:D2"/>
    <mergeCell ref="A13:C13"/>
    <mergeCell ref="A7:C7"/>
    <mergeCell ref="B8:D8"/>
    <mergeCell ref="B6:D6"/>
    <mergeCell ref="B9:D9"/>
    <mergeCell ref="B11:D11"/>
    <mergeCell ref="B10:D10"/>
    <mergeCell ref="B12:D12"/>
  </mergeCells>
  <conditionalFormatting sqref="F27:G27">
    <cfRule type="cellIs" priority="5" dxfId="1" operator="greaterThan" stopIfTrue="1">
      <formula>3000</formula>
    </cfRule>
    <cfRule type="cellIs" priority="6" dxfId="0" operator="between" stopIfTrue="1">
      <formula>1</formula>
      <formula>3000</formula>
    </cfRule>
  </conditionalFormatting>
  <conditionalFormatting sqref="F13:G13 F7:G7">
    <cfRule type="cellIs" priority="7" dxfId="1" operator="greaterThan" stopIfTrue="1">
      <formula>300</formula>
    </cfRule>
    <cfRule type="cellIs" priority="8" dxfId="0" operator="between" stopIfTrue="1">
      <formula>1</formula>
      <formula>300</formula>
    </cfRule>
  </conditionalFormatting>
  <conditionalFormatting sqref="F19:G19">
    <cfRule type="cellIs" priority="9" dxfId="1" operator="greaterThan" stopIfTrue="1">
      <formula>400</formula>
    </cfRule>
    <cfRule type="cellIs" priority="10" dxfId="0" operator="between" stopIfTrue="1">
      <formula>1</formula>
      <formula>400</formula>
    </cfRule>
  </conditionalFormatting>
  <conditionalFormatting sqref="F24:G25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printOptions horizontalCentered="1"/>
  <pageMargins left="0.2362204724409449" right="0.275590551181102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8" t="s">
        <v>290</v>
      </c>
      <c r="C1" s="158"/>
      <c r="D1" s="158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42" t="s">
        <v>257</v>
      </c>
      <c r="C2" s="142"/>
      <c r="D2" s="142"/>
      <c r="E2" s="130"/>
      <c r="F2" s="155"/>
      <c r="G2" s="59"/>
    </row>
    <row r="3" spans="1:7" ht="16.5" customHeight="1">
      <c r="A3" s="47" t="s">
        <v>29</v>
      </c>
      <c r="B3" s="144" t="s">
        <v>330</v>
      </c>
      <c r="C3" s="145"/>
      <c r="D3" s="145"/>
      <c r="E3" s="21">
        <v>50</v>
      </c>
      <c r="F3" s="6">
        <v>50</v>
      </c>
      <c r="G3" s="6"/>
    </row>
    <row r="4" spans="1:7" ht="45.75" customHeight="1">
      <c r="A4" s="47" t="s">
        <v>31</v>
      </c>
      <c r="B4" s="169" t="s">
        <v>331</v>
      </c>
      <c r="C4" s="170"/>
      <c r="D4" s="170"/>
      <c r="E4" s="21">
        <v>50</v>
      </c>
      <c r="F4" s="11">
        <v>50</v>
      </c>
      <c r="G4" s="11"/>
    </row>
    <row r="5" spans="1:7" ht="16.5" customHeight="1">
      <c r="A5" s="47" t="s">
        <v>33</v>
      </c>
      <c r="B5" s="144" t="s">
        <v>332</v>
      </c>
      <c r="C5" s="145"/>
      <c r="D5" s="145"/>
      <c r="E5" s="21">
        <v>50</v>
      </c>
      <c r="F5" s="91">
        <v>50</v>
      </c>
      <c r="G5" s="91"/>
    </row>
    <row r="6" spans="1:7" ht="16.5" customHeight="1">
      <c r="A6" s="47" t="s">
        <v>174</v>
      </c>
      <c r="B6" s="144" t="s">
        <v>359</v>
      </c>
      <c r="C6" s="145"/>
      <c r="D6" s="145"/>
      <c r="E6" s="21">
        <v>50</v>
      </c>
      <c r="F6" s="92"/>
      <c r="G6" s="91"/>
    </row>
    <row r="7" spans="1:7" ht="16.5" customHeight="1">
      <c r="A7" s="136"/>
      <c r="B7" s="136"/>
      <c r="C7" s="137"/>
      <c r="D7" s="51" t="s">
        <v>49</v>
      </c>
      <c r="E7" s="17">
        <v>200</v>
      </c>
      <c r="F7" s="17">
        <f>IF(SUM(F3:F6)&gt;200,200,SUM(F3:F6))</f>
        <v>150</v>
      </c>
      <c r="G7" s="17">
        <f>IF(SUM(G3:G6)&gt;200,200,SUM(G3:G6))</f>
        <v>0</v>
      </c>
    </row>
    <row r="8" spans="1:7" ht="33" customHeight="1">
      <c r="A8" s="48">
        <v>2</v>
      </c>
      <c r="B8" s="142" t="s">
        <v>182</v>
      </c>
      <c r="C8" s="142"/>
      <c r="D8" s="142"/>
      <c r="E8" s="130"/>
      <c r="F8" s="155"/>
      <c r="G8" s="59"/>
    </row>
    <row r="9" spans="1:7" ht="29.25" customHeight="1">
      <c r="A9" s="93" t="s">
        <v>157</v>
      </c>
      <c r="B9" s="144" t="s">
        <v>183</v>
      </c>
      <c r="C9" s="145"/>
      <c r="D9" s="146"/>
      <c r="E9" s="24">
        <v>40</v>
      </c>
      <c r="F9" s="72">
        <v>40</v>
      </c>
      <c r="G9" s="72"/>
    </row>
    <row r="10" spans="1:7" ht="16.5" customHeight="1">
      <c r="A10" s="95"/>
      <c r="B10" s="54"/>
      <c r="C10" s="54"/>
      <c r="D10" s="88" t="s">
        <v>49</v>
      </c>
      <c r="E10" s="89">
        <v>40</v>
      </c>
      <c r="F10" s="90">
        <f>IF(SUM(F9)&gt;40,40,SUM(F9))</f>
        <v>40</v>
      </c>
      <c r="G10" s="90">
        <f>IF(SUM(G9)&gt;40,40,SUM(G9))</f>
        <v>0</v>
      </c>
    </row>
    <row r="11" spans="1:7" ht="33" customHeight="1">
      <c r="A11" s="94">
        <v>3</v>
      </c>
      <c r="B11" s="142" t="s">
        <v>333</v>
      </c>
      <c r="C11" s="142"/>
      <c r="D11" s="142"/>
      <c r="E11" s="130"/>
      <c r="F11" s="155"/>
      <c r="G11" s="59"/>
    </row>
    <row r="12" spans="1:7" ht="16.5" customHeight="1">
      <c r="A12" s="47" t="s">
        <v>162</v>
      </c>
      <c r="B12" s="144" t="s">
        <v>360</v>
      </c>
      <c r="C12" s="145"/>
      <c r="D12" s="145"/>
      <c r="E12" s="24">
        <v>10</v>
      </c>
      <c r="F12" s="6">
        <v>10</v>
      </c>
      <c r="G12" s="6"/>
    </row>
    <row r="13" spans="1:7" ht="16.5" customHeight="1">
      <c r="A13" s="47" t="s">
        <v>163</v>
      </c>
      <c r="B13" s="144" t="s">
        <v>299</v>
      </c>
      <c r="C13" s="145"/>
      <c r="D13" s="145"/>
      <c r="E13" s="24">
        <v>10</v>
      </c>
      <c r="F13" s="6">
        <v>10</v>
      </c>
      <c r="G13" s="6"/>
    </row>
    <row r="14" spans="1:7" ht="16.5" customHeight="1">
      <c r="A14" s="47" t="s">
        <v>164</v>
      </c>
      <c r="B14" s="163" t="s">
        <v>65</v>
      </c>
      <c r="C14" s="164"/>
      <c r="D14" s="164"/>
      <c r="E14" s="24">
        <v>10</v>
      </c>
      <c r="F14" s="6">
        <v>10</v>
      </c>
      <c r="G14" s="6"/>
    </row>
    <row r="15" spans="1:7" ht="16.5" customHeight="1">
      <c r="A15" s="47" t="s">
        <v>165</v>
      </c>
      <c r="B15" s="144" t="s">
        <v>66</v>
      </c>
      <c r="C15" s="145"/>
      <c r="D15" s="145"/>
      <c r="E15" s="24">
        <v>10</v>
      </c>
      <c r="F15" s="6">
        <v>10</v>
      </c>
      <c r="G15" s="6"/>
    </row>
    <row r="16" spans="1:7" ht="16.5" customHeight="1">
      <c r="A16" s="47" t="s">
        <v>166</v>
      </c>
      <c r="B16" s="144" t="s">
        <v>67</v>
      </c>
      <c r="C16" s="145"/>
      <c r="D16" s="145"/>
      <c r="E16" s="24">
        <v>10</v>
      </c>
      <c r="F16" s="6">
        <v>10</v>
      </c>
      <c r="G16" s="6"/>
    </row>
    <row r="17" spans="1:7" ht="16.5" customHeight="1">
      <c r="A17" s="47" t="s">
        <v>184</v>
      </c>
      <c r="B17" s="144" t="s">
        <v>68</v>
      </c>
      <c r="C17" s="145"/>
      <c r="D17" s="145"/>
      <c r="E17" s="24">
        <v>10</v>
      </c>
      <c r="F17" s="6">
        <v>10</v>
      </c>
      <c r="G17" s="6"/>
    </row>
    <row r="18" spans="1:7" ht="16.5" customHeight="1">
      <c r="A18" s="47" t="s">
        <v>185</v>
      </c>
      <c r="B18" s="53" t="s">
        <v>69</v>
      </c>
      <c r="C18" s="54"/>
      <c r="D18" s="54"/>
      <c r="E18" s="24">
        <v>10</v>
      </c>
      <c r="F18" s="6">
        <v>10</v>
      </c>
      <c r="G18" s="6"/>
    </row>
    <row r="19" spans="1:7" ht="16.5" customHeight="1">
      <c r="A19" s="47" t="s">
        <v>186</v>
      </c>
      <c r="B19" s="144" t="s">
        <v>70</v>
      </c>
      <c r="C19" s="145"/>
      <c r="D19" s="145"/>
      <c r="E19" s="24">
        <v>10</v>
      </c>
      <c r="F19" s="6">
        <v>10</v>
      </c>
      <c r="G19" s="6"/>
    </row>
    <row r="20" spans="1:7" ht="16.5" customHeight="1">
      <c r="A20" s="47" t="s">
        <v>187</v>
      </c>
      <c r="B20" s="144" t="s">
        <v>71</v>
      </c>
      <c r="C20" s="145"/>
      <c r="D20" s="145"/>
      <c r="E20" s="24">
        <v>10</v>
      </c>
      <c r="F20" s="6">
        <v>10</v>
      </c>
      <c r="G20" s="6"/>
    </row>
    <row r="21" spans="1:7" ht="16.5" customHeight="1">
      <c r="A21" s="47" t="s">
        <v>188</v>
      </c>
      <c r="B21" s="144" t="s">
        <v>72</v>
      </c>
      <c r="C21" s="145"/>
      <c r="D21" s="145"/>
      <c r="E21" s="24">
        <v>10</v>
      </c>
      <c r="F21" s="6">
        <v>10</v>
      </c>
      <c r="G21" s="6"/>
    </row>
    <row r="22" spans="1:7" ht="16.5" customHeight="1">
      <c r="A22" s="47" t="s">
        <v>189</v>
      </c>
      <c r="B22" s="144" t="s">
        <v>334</v>
      </c>
      <c r="C22" s="145"/>
      <c r="D22" s="145"/>
      <c r="E22" s="24">
        <v>20</v>
      </c>
      <c r="F22" s="6">
        <v>10</v>
      </c>
      <c r="G22" s="6"/>
    </row>
    <row r="23" spans="1:7" ht="16.5" customHeight="1">
      <c r="A23" s="47" t="s">
        <v>190</v>
      </c>
      <c r="B23" s="144" t="s">
        <v>73</v>
      </c>
      <c r="C23" s="145"/>
      <c r="D23" s="145"/>
      <c r="E23" s="24">
        <v>20</v>
      </c>
      <c r="F23" s="6">
        <v>20</v>
      </c>
      <c r="G23" s="6"/>
    </row>
    <row r="24" spans="1:7" ht="15.75" customHeight="1">
      <c r="A24" s="47" t="s">
        <v>191</v>
      </c>
      <c r="B24" s="168" t="s">
        <v>361</v>
      </c>
      <c r="C24" s="168"/>
      <c r="D24" s="168"/>
      <c r="E24" s="131"/>
      <c r="F24" s="155"/>
      <c r="G24" s="59"/>
    </row>
    <row r="25" spans="1:7" ht="15.75" customHeight="1">
      <c r="A25" s="56"/>
      <c r="B25" s="56"/>
      <c r="C25" s="56"/>
      <c r="D25" s="55" t="s">
        <v>74</v>
      </c>
      <c r="E25" s="30">
        <v>5</v>
      </c>
      <c r="F25" s="6">
        <v>5</v>
      </c>
      <c r="G25" s="6"/>
    </row>
    <row r="26" spans="1:7" ht="15.75" customHeight="1">
      <c r="A26" s="56"/>
      <c r="B26" s="56"/>
      <c r="C26" s="56"/>
      <c r="D26" s="55" t="s">
        <v>75</v>
      </c>
      <c r="E26" s="30">
        <v>5</v>
      </c>
      <c r="F26" s="6">
        <v>5</v>
      </c>
      <c r="G26" s="6"/>
    </row>
    <row r="27" spans="1:7" ht="15.75" customHeight="1">
      <c r="A27" s="56"/>
      <c r="B27" s="56"/>
      <c r="C27" s="56"/>
      <c r="D27" s="55" t="s">
        <v>76</v>
      </c>
      <c r="E27" s="30">
        <v>5</v>
      </c>
      <c r="F27" s="6">
        <v>5</v>
      </c>
      <c r="G27" s="6"/>
    </row>
    <row r="28" spans="1:7" ht="15.75" customHeight="1">
      <c r="A28" s="56"/>
      <c r="B28" s="56"/>
      <c r="C28" s="56"/>
      <c r="D28" s="57" t="s">
        <v>77</v>
      </c>
      <c r="E28" s="30">
        <v>5</v>
      </c>
      <c r="F28" s="6">
        <v>5</v>
      </c>
      <c r="G28" s="6"/>
    </row>
    <row r="29" spans="1:7" ht="16.5" customHeight="1">
      <c r="A29" s="47" t="s">
        <v>192</v>
      </c>
      <c r="B29" s="168" t="s">
        <v>335</v>
      </c>
      <c r="C29" s="168"/>
      <c r="D29" s="168"/>
      <c r="E29" s="30">
        <v>10</v>
      </c>
      <c r="F29" s="6">
        <v>10</v>
      </c>
      <c r="G29" s="6"/>
    </row>
    <row r="30" spans="1:7" ht="16.5" customHeight="1">
      <c r="A30" s="134"/>
      <c r="B30" s="134"/>
      <c r="C30" s="135"/>
      <c r="D30" s="7" t="s">
        <v>49</v>
      </c>
      <c r="E30" s="17">
        <v>160</v>
      </c>
      <c r="F30" s="7">
        <f>IF(SUM(F12:F23,F25:F29)&gt;160,160,SUM(F12:F23,F25:F29))</f>
        <v>160</v>
      </c>
      <c r="G30" s="7">
        <f>IF(SUM(G12:G23,G25:G29)&gt;160,160,SUM(G12:G23,G25:G29))</f>
        <v>0</v>
      </c>
    </row>
    <row r="31" spans="1:7" ht="33" customHeight="1">
      <c r="A31" s="48">
        <v>4</v>
      </c>
      <c r="B31" s="142" t="s">
        <v>300</v>
      </c>
      <c r="C31" s="142"/>
      <c r="D31" s="142"/>
      <c r="E31" s="130"/>
      <c r="F31" s="155"/>
      <c r="G31" s="59"/>
    </row>
    <row r="32" spans="1:7" ht="29.25" customHeight="1">
      <c r="A32" s="47">
        <v>4.1</v>
      </c>
      <c r="B32" s="144" t="s">
        <v>193</v>
      </c>
      <c r="C32" s="145"/>
      <c r="D32" s="146"/>
      <c r="E32" s="21">
        <v>50</v>
      </c>
      <c r="F32" s="12">
        <v>50</v>
      </c>
      <c r="G32" s="12"/>
    </row>
    <row r="33" spans="1:7" ht="16.5" customHeight="1">
      <c r="A33" s="134"/>
      <c r="B33" s="134"/>
      <c r="C33" s="135"/>
      <c r="D33" s="7" t="s">
        <v>49</v>
      </c>
      <c r="E33" s="19">
        <v>50</v>
      </c>
      <c r="F33" s="7">
        <f>IF(SUM(F32)&gt;50,50,SUM(F32))</f>
        <v>50</v>
      </c>
      <c r="G33" s="7">
        <f>IF(SUM(G32)&gt;50,50,SUM(G32))</f>
        <v>0</v>
      </c>
    </row>
    <row r="34" spans="1:7" ht="33" customHeight="1">
      <c r="A34" s="48">
        <v>5</v>
      </c>
      <c r="B34" s="142" t="s">
        <v>362</v>
      </c>
      <c r="C34" s="142"/>
      <c r="D34" s="142"/>
      <c r="E34" s="130"/>
      <c r="F34" s="155"/>
      <c r="G34" s="59"/>
    </row>
    <row r="35" spans="1:7" ht="16.5" customHeight="1">
      <c r="A35" s="47" t="s">
        <v>194</v>
      </c>
      <c r="B35" s="144" t="s">
        <v>363</v>
      </c>
      <c r="C35" s="145"/>
      <c r="D35" s="145"/>
      <c r="E35" s="24">
        <v>25</v>
      </c>
      <c r="F35" s="12">
        <v>25</v>
      </c>
      <c r="G35" s="12"/>
    </row>
    <row r="36" spans="1:7" ht="16.5" customHeight="1">
      <c r="A36" s="47" t="s">
        <v>195</v>
      </c>
      <c r="B36" s="144" t="s">
        <v>364</v>
      </c>
      <c r="C36" s="145"/>
      <c r="D36" s="145"/>
      <c r="E36" s="24">
        <v>20</v>
      </c>
      <c r="F36" s="12">
        <v>20</v>
      </c>
      <c r="G36" s="12"/>
    </row>
    <row r="37" spans="1:7" ht="33.75" customHeight="1">
      <c r="A37" s="47" t="s">
        <v>196</v>
      </c>
      <c r="B37" s="144" t="s">
        <v>78</v>
      </c>
      <c r="C37" s="145"/>
      <c r="D37" s="145"/>
      <c r="E37" s="24">
        <v>15</v>
      </c>
      <c r="F37" s="12"/>
      <c r="G37" s="12"/>
    </row>
    <row r="38" spans="1:7" ht="15.75" customHeight="1">
      <c r="A38" s="47" t="s">
        <v>197</v>
      </c>
      <c r="B38" s="145" t="s">
        <v>79</v>
      </c>
      <c r="C38" s="145"/>
      <c r="D38" s="145"/>
      <c r="E38" s="24">
        <v>10</v>
      </c>
      <c r="F38" s="12">
        <v>10</v>
      </c>
      <c r="G38" s="12"/>
    </row>
    <row r="39" spans="1:7" ht="15.75" customHeight="1">
      <c r="A39" s="47" t="s">
        <v>198</v>
      </c>
      <c r="B39" s="145" t="s">
        <v>336</v>
      </c>
      <c r="C39" s="145"/>
      <c r="D39" s="145"/>
      <c r="E39" s="24">
        <v>10</v>
      </c>
      <c r="F39" s="12">
        <v>10</v>
      </c>
      <c r="G39" s="12"/>
    </row>
    <row r="40" spans="1:7" ht="16.5" customHeight="1">
      <c r="A40" s="134"/>
      <c r="B40" s="134"/>
      <c r="C40" s="135"/>
      <c r="D40" s="7" t="s">
        <v>49</v>
      </c>
      <c r="E40" s="19">
        <v>80</v>
      </c>
      <c r="F40" s="7">
        <f>IF(SUM(F35:F39)&gt;80,80,SUM(F35:F39))</f>
        <v>65</v>
      </c>
      <c r="G40" s="7">
        <f>IF(SUM(G35:G39)&gt;80,80,SUM(G35:G39))</f>
        <v>0</v>
      </c>
    </row>
    <row r="41" spans="1:7" ht="33" customHeight="1">
      <c r="A41" s="48">
        <v>6</v>
      </c>
      <c r="B41" s="142" t="s">
        <v>365</v>
      </c>
      <c r="C41" s="142"/>
      <c r="D41" s="142"/>
      <c r="E41" s="130"/>
      <c r="F41" s="155"/>
      <c r="G41" s="59"/>
    </row>
    <row r="42" spans="1:7" ht="15.75" customHeight="1">
      <c r="A42" s="47" t="s">
        <v>199</v>
      </c>
      <c r="B42" s="145" t="s">
        <v>80</v>
      </c>
      <c r="C42" s="145"/>
      <c r="D42" s="145"/>
      <c r="E42" s="24">
        <v>20</v>
      </c>
      <c r="F42" s="12"/>
      <c r="G42" s="12"/>
    </row>
    <row r="43" spans="1:7" ht="30" customHeight="1">
      <c r="A43" s="47" t="s">
        <v>200</v>
      </c>
      <c r="B43" s="145" t="s">
        <v>337</v>
      </c>
      <c r="C43" s="145"/>
      <c r="D43" s="145"/>
      <c r="E43" s="24">
        <v>10</v>
      </c>
      <c r="F43" s="12"/>
      <c r="G43" s="12"/>
    </row>
    <row r="44" spans="1:7" ht="15.75" customHeight="1">
      <c r="A44" s="47" t="s">
        <v>201</v>
      </c>
      <c r="B44" s="145" t="s">
        <v>338</v>
      </c>
      <c r="C44" s="145"/>
      <c r="D44" s="145"/>
      <c r="E44" s="24">
        <v>10</v>
      </c>
      <c r="F44" s="12">
        <v>10</v>
      </c>
      <c r="G44" s="12"/>
    </row>
    <row r="45" spans="1:7" ht="16.5" customHeight="1">
      <c r="A45" s="134"/>
      <c r="B45" s="134"/>
      <c r="C45" s="135"/>
      <c r="D45" s="7" t="s">
        <v>49</v>
      </c>
      <c r="E45" s="19">
        <v>20</v>
      </c>
      <c r="F45" s="7">
        <f>IF(SUM(F42:F44)&gt;20,20,SUM(F42:F44))</f>
        <v>10</v>
      </c>
      <c r="G45" s="7">
        <f>IF(SUM(G42:G44)&gt;20,20,SUM(G42:G44))</f>
        <v>0</v>
      </c>
    </row>
    <row r="46" spans="1:7" ht="49.5" customHeight="1">
      <c r="A46" s="48">
        <v>7</v>
      </c>
      <c r="B46" s="142" t="s">
        <v>366</v>
      </c>
      <c r="C46" s="142"/>
      <c r="D46" s="142"/>
      <c r="E46" s="130"/>
      <c r="F46" s="155"/>
      <c r="G46" s="59"/>
    </row>
    <row r="47" spans="1:7" ht="15.75" customHeight="1">
      <c r="A47" s="47" t="s">
        <v>202</v>
      </c>
      <c r="B47" s="145" t="s">
        <v>81</v>
      </c>
      <c r="C47" s="145"/>
      <c r="D47" s="145"/>
      <c r="E47" s="24">
        <v>100</v>
      </c>
      <c r="F47" s="12"/>
      <c r="G47" s="12"/>
    </row>
    <row r="48" spans="1:7" ht="15.75" customHeight="1">
      <c r="A48" s="47" t="s">
        <v>203</v>
      </c>
      <c r="B48" s="145" t="s">
        <v>82</v>
      </c>
      <c r="C48" s="145"/>
      <c r="D48" s="145"/>
      <c r="E48" s="24">
        <v>50</v>
      </c>
      <c r="F48" s="12">
        <v>50</v>
      </c>
      <c r="G48" s="12"/>
    </row>
    <row r="49" spans="1:7" ht="15.75" customHeight="1">
      <c r="A49" s="47" t="s">
        <v>204</v>
      </c>
      <c r="B49" s="145" t="s">
        <v>83</v>
      </c>
      <c r="C49" s="145"/>
      <c r="D49" s="145"/>
      <c r="E49" s="24">
        <v>20</v>
      </c>
      <c r="F49" s="12">
        <v>20</v>
      </c>
      <c r="G49" s="12"/>
    </row>
    <row r="50" spans="1:7" ht="16.5" customHeight="1">
      <c r="A50" s="134"/>
      <c r="B50" s="134"/>
      <c r="C50" s="135"/>
      <c r="D50" s="7" t="s">
        <v>49</v>
      </c>
      <c r="E50" s="19">
        <v>100</v>
      </c>
      <c r="F50" s="7">
        <f>IF(SUM(F47:F49)&gt;100,100,SUM(F47:F49))</f>
        <v>70</v>
      </c>
      <c r="G50" s="7">
        <f>IF(SUM(G47:G49)&gt;100,100,SUM(G47:G49))</f>
        <v>0</v>
      </c>
    </row>
    <row r="51" spans="1:7" ht="49.5" customHeight="1">
      <c r="A51" s="48">
        <v>8</v>
      </c>
      <c r="B51" s="142" t="s">
        <v>438</v>
      </c>
      <c r="C51" s="142"/>
      <c r="D51" s="142"/>
      <c r="E51" s="130"/>
      <c r="F51" s="155"/>
      <c r="G51" s="59"/>
    </row>
    <row r="52" spans="1:7" ht="27.75" customHeight="1">
      <c r="A52" s="47" t="s">
        <v>205</v>
      </c>
      <c r="B52" s="144" t="s">
        <v>367</v>
      </c>
      <c r="C52" s="145"/>
      <c r="D52" s="145"/>
      <c r="E52" s="24">
        <v>40</v>
      </c>
      <c r="F52" s="6">
        <v>40</v>
      </c>
      <c r="G52" s="6"/>
    </row>
    <row r="53" spans="1:7" ht="27.75" customHeight="1">
      <c r="A53" s="47" t="s">
        <v>206</v>
      </c>
      <c r="B53" s="144" t="s">
        <v>265</v>
      </c>
      <c r="C53" s="145"/>
      <c r="D53" s="145"/>
      <c r="E53" s="24">
        <v>25</v>
      </c>
      <c r="F53" s="6">
        <v>20</v>
      </c>
      <c r="G53" s="6"/>
    </row>
    <row r="54" spans="1:7" ht="16.5" customHeight="1">
      <c r="A54" s="47" t="s">
        <v>207</v>
      </c>
      <c r="B54" s="144" t="s">
        <v>339</v>
      </c>
      <c r="C54" s="145"/>
      <c r="D54" s="145"/>
      <c r="E54" s="24">
        <v>10</v>
      </c>
      <c r="F54" s="6">
        <v>10</v>
      </c>
      <c r="G54" s="6"/>
    </row>
    <row r="55" spans="1:7" ht="27.75" customHeight="1">
      <c r="A55" s="47" t="s">
        <v>208</v>
      </c>
      <c r="B55" s="144" t="s">
        <v>84</v>
      </c>
      <c r="C55" s="145"/>
      <c r="D55" s="145"/>
      <c r="E55" s="24">
        <v>20</v>
      </c>
      <c r="F55" s="6">
        <v>20</v>
      </c>
      <c r="G55" s="6"/>
    </row>
    <row r="56" spans="1:7" ht="15.75" customHeight="1">
      <c r="A56" s="47" t="s">
        <v>209</v>
      </c>
      <c r="B56" s="168" t="s">
        <v>85</v>
      </c>
      <c r="C56" s="168"/>
      <c r="D56" s="168"/>
      <c r="E56" s="131"/>
      <c r="F56" s="155"/>
      <c r="G56" s="59"/>
    </row>
    <row r="57" spans="1:7" ht="15.75" customHeight="1">
      <c r="A57" s="56"/>
      <c r="B57" s="56"/>
      <c r="C57" s="172" t="s">
        <v>340</v>
      </c>
      <c r="D57" s="163"/>
      <c r="E57" s="24">
        <v>15</v>
      </c>
      <c r="F57" s="6">
        <v>15</v>
      </c>
      <c r="G57" s="6"/>
    </row>
    <row r="58" spans="1:7" ht="15.75" customHeight="1">
      <c r="A58" s="56"/>
      <c r="B58" s="56"/>
      <c r="C58" s="171" t="s">
        <v>86</v>
      </c>
      <c r="D58" s="163"/>
      <c r="E58" s="24">
        <v>10</v>
      </c>
      <c r="F58" s="6">
        <v>10</v>
      </c>
      <c r="G58" s="6"/>
    </row>
    <row r="59" spans="1:7" ht="15.75" customHeight="1">
      <c r="A59" s="56"/>
      <c r="B59" s="56"/>
      <c r="C59" s="171" t="s">
        <v>87</v>
      </c>
      <c r="D59" s="163"/>
      <c r="E59" s="24">
        <v>5</v>
      </c>
      <c r="F59" s="6">
        <v>5</v>
      </c>
      <c r="G59" s="6"/>
    </row>
    <row r="60" spans="1:7" ht="15.75" customHeight="1">
      <c r="A60" s="47" t="s">
        <v>210</v>
      </c>
      <c r="B60" s="168" t="s">
        <v>341</v>
      </c>
      <c r="C60" s="168"/>
      <c r="D60" s="168"/>
      <c r="E60" s="131"/>
      <c r="F60" s="155"/>
      <c r="G60" s="59"/>
    </row>
    <row r="61" spans="1:7" ht="15.75" customHeight="1">
      <c r="A61" s="56"/>
      <c r="B61" s="56"/>
      <c r="C61" s="171" t="s">
        <v>88</v>
      </c>
      <c r="D61" s="163"/>
      <c r="E61" s="24">
        <v>5</v>
      </c>
      <c r="F61" s="6">
        <v>5</v>
      </c>
      <c r="G61" s="6"/>
    </row>
    <row r="62" spans="1:7" ht="15.75" customHeight="1">
      <c r="A62" s="56"/>
      <c r="B62" s="56"/>
      <c r="C62" s="171" t="s">
        <v>89</v>
      </c>
      <c r="D62" s="163"/>
      <c r="E62" s="24">
        <v>10</v>
      </c>
      <c r="F62" s="6"/>
      <c r="G62" s="6"/>
    </row>
    <row r="63" spans="1:7" ht="15.75" customHeight="1">
      <c r="A63" s="47" t="s">
        <v>211</v>
      </c>
      <c r="B63" s="144" t="s">
        <v>343</v>
      </c>
      <c r="C63" s="145"/>
      <c r="D63" s="145"/>
      <c r="E63" s="13">
        <v>5</v>
      </c>
      <c r="F63" s="6">
        <v>5</v>
      </c>
      <c r="G63" s="6"/>
    </row>
    <row r="64" spans="1:7" ht="15.75" customHeight="1">
      <c r="A64" s="47" t="s">
        <v>0</v>
      </c>
      <c r="B64" s="144" t="s">
        <v>344</v>
      </c>
      <c r="C64" s="145"/>
      <c r="D64" s="145"/>
      <c r="E64" s="13">
        <v>5</v>
      </c>
      <c r="F64" s="6">
        <v>5</v>
      </c>
      <c r="G64" s="6"/>
    </row>
    <row r="65" spans="1:7" ht="15.75" customHeight="1">
      <c r="A65" s="47" t="s">
        <v>1</v>
      </c>
      <c r="B65" s="144" t="s">
        <v>90</v>
      </c>
      <c r="C65" s="145"/>
      <c r="D65" s="145"/>
      <c r="E65" s="24">
        <v>5</v>
      </c>
      <c r="F65" s="6">
        <v>5</v>
      </c>
      <c r="G65" s="6"/>
    </row>
    <row r="66" spans="1:7" ht="16.5" customHeight="1">
      <c r="A66" s="134"/>
      <c r="B66" s="134"/>
      <c r="C66" s="135"/>
      <c r="D66" s="7" t="s">
        <v>49</v>
      </c>
      <c r="E66" s="19">
        <v>150</v>
      </c>
      <c r="F66" s="7">
        <f>IF(SUM(F52:F55,F57:F59,F61:F65)&gt;150,150,SUM(F52:F55,F57:F59,F61:F65))</f>
        <v>140</v>
      </c>
      <c r="G66" s="7">
        <f>IF(SUM(G52:G55,G57:G59,G61:G65)&gt;150,150,SUM(G52:G55,G57:G59,G61:G65))</f>
        <v>0</v>
      </c>
    </row>
    <row r="67" spans="1:7" ht="33" customHeight="1">
      <c r="A67" s="48">
        <v>9</v>
      </c>
      <c r="B67" s="142" t="s">
        <v>342</v>
      </c>
      <c r="C67" s="142"/>
      <c r="D67" s="142"/>
      <c r="E67" s="130"/>
      <c r="F67" s="155"/>
      <c r="G67" s="59"/>
    </row>
    <row r="68" spans="1:7" ht="15.75" customHeight="1">
      <c r="A68" s="47" t="s">
        <v>2</v>
      </c>
      <c r="B68" s="145" t="s">
        <v>266</v>
      </c>
      <c r="C68" s="145"/>
      <c r="D68" s="145"/>
      <c r="E68" s="25">
        <v>100</v>
      </c>
      <c r="F68" s="12">
        <v>100</v>
      </c>
      <c r="G68" s="12"/>
    </row>
    <row r="69" spans="1:7" ht="15.75" customHeight="1">
      <c r="A69" s="47" t="s">
        <v>3</v>
      </c>
      <c r="B69" s="145" t="s">
        <v>301</v>
      </c>
      <c r="C69" s="145"/>
      <c r="D69" s="145"/>
      <c r="E69" s="25">
        <v>80</v>
      </c>
      <c r="F69" s="12">
        <v>80</v>
      </c>
      <c r="G69" s="12"/>
    </row>
    <row r="70" spans="1:7" ht="33" customHeight="1">
      <c r="A70" s="47" t="s">
        <v>4</v>
      </c>
      <c r="B70" s="145" t="s">
        <v>368</v>
      </c>
      <c r="C70" s="145"/>
      <c r="D70" s="145"/>
      <c r="E70" s="25">
        <v>40</v>
      </c>
      <c r="F70" s="12">
        <v>20</v>
      </c>
      <c r="G70" s="12"/>
    </row>
    <row r="71" spans="1:7" ht="15.75" customHeight="1">
      <c r="A71" s="47" t="s">
        <v>5</v>
      </c>
      <c r="B71" s="145" t="s">
        <v>91</v>
      </c>
      <c r="C71" s="145"/>
      <c r="D71" s="145"/>
      <c r="E71" s="25">
        <v>40</v>
      </c>
      <c r="F71" s="12">
        <v>40</v>
      </c>
      <c r="G71" s="12"/>
    </row>
    <row r="72" spans="1:7" ht="30" customHeight="1">
      <c r="A72" s="47" t="s">
        <v>6</v>
      </c>
      <c r="B72" s="145" t="s">
        <v>369</v>
      </c>
      <c r="C72" s="145"/>
      <c r="D72" s="145"/>
      <c r="E72" s="25">
        <v>40</v>
      </c>
      <c r="F72" s="12">
        <v>40</v>
      </c>
      <c r="G72" s="12"/>
    </row>
    <row r="73" spans="1:7" ht="16.5" customHeight="1">
      <c r="A73" s="134"/>
      <c r="B73" s="134"/>
      <c r="C73" s="135"/>
      <c r="D73" s="7" t="s">
        <v>49</v>
      </c>
      <c r="E73" s="19">
        <v>200</v>
      </c>
      <c r="F73" s="7">
        <f>IF(SUM(F68:F72)&gt;200,200,SUM(F68:F72))</f>
        <v>200</v>
      </c>
      <c r="G73" s="7">
        <f>IF(SUM(G68:G72)&gt;200,200,SUM(G68:G72))</f>
        <v>0</v>
      </c>
    </row>
    <row r="74" spans="2:4" ht="12.75">
      <c r="B74" s="31"/>
      <c r="C74" s="31"/>
      <c r="D74" s="31"/>
    </row>
    <row r="76" spans="4:7" ht="78.75">
      <c r="D76" s="38" t="s">
        <v>92</v>
      </c>
      <c r="E76" s="38" t="s">
        <v>319</v>
      </c>
      <c r="F76" s="38" t="s">
        <v>53</v>
      </c>
      <c r="G76" s="38" t="s">
        <v>250</v>
      </c>
    </row>
    <row r="77" spans="4:7" ht="15.75">
      <c r="D77" s="35"/>
      <c r="E77" s="18">
        <v>1000</v>
      </c>
      <c r="F77" s="7">
        <f>F73+F66+F50+F45+F40+F33+F30+F7+F10</f>
        <v>885</v>
      </c>
      <c r="G77" s="7">
        <f>G73+G66+G50+G45+G40+G33+G30+G7+G10</f>
        <v>0</v>
      </c>
    </row>
  </sheetData>
  <sheetProtection password="EFFD" sheet="1" objects="1" scenarios="1" selectLockedCells="1"/>
  <mergeCells count="79">
    <mergeCell ref="B1:D1"/>
    <mergeCell ref="E8:F8"/>
    <mergeCell ref="B5:D5"/>
    <mergeCell ref="B6:D6"/>
    <mergeCell ref="E2:F2"/>
    <mergeCell ref="B3:D3"/>
    <mergeCell ref="B4:D4"/>
    <mergeCell ref="B2:D2"/>
    <mergeCell ref="A7:C7"/>
    <mergeCell ref="B8:D8"/>
    <mergeCell ref="B9:D9"/>
    <mergeCell ref="B12:D12"/>
    <mergeCell ref="B11:D11"/>
    <mergeCell ref="B35:D35"/>
    <mergeCell ref="B13:D13"/>
    <mergeCell ref="B17:D17"/>
    <mergeCell ref="B16:D16"/>
    <mergeCell ref="B19:D19"/>
    <mergeCell ref="B21:D21"/>
    <mergeCell ref="B24:D24"/>
    <mergeCell ref="A40:C40"/>
    <mergeCell ref="B36:D36"/>
    <mergeCell ref="B37:D37"/>
    <mergeCell ref="B38:D38"/>
    <mergeCell ref="B39:D39"/>
    <mergeCell ref="E11:F11"/>
    <mergeCell ref="B14:D14"/>
    <mergeCell ref="B22:D22"/>
    <mergeCell ref="B23:D23"/>
    <mergeCell ref="B15:D15"/>
    <mergeCell ref="B20:D20"/>
    <mergeCell ref="E24:F24"/>
    <mergeCell ref="A33:C33"/>
    <mergeCell ref="B34:D34"/>
    <mergeCell ref="E34:F34"/>
    <mergeCell ref="E31:F31"/>
    <mergeCell ref="B32:D32"/>
    <mergeCell ref="B31:D31"/>
    <mergeCell ref="B29:D29"/>
    <mergeCell ref="A30:C30"/>
    <mergeCell ref="B41:D41"/>
    <mergeCell ref="E41:F41"/>
    <mergeCell ref="B42:D42"/>
    <mergeCell ref="B43:D43"/>
    <mergeCell ref="B44:D44"/>
    <mergeCell ref="A45:C45"/>
    <mergeCell ref="C59:D59"/>
    <mergeCell ref="B60:D60"/>
    <mergeCell ref="B46:D46"/>
    <mergeCell ref="A50:C50"/>
    <mergeCell ref="B51:D51"/>
    <mergeCell ref="E46:F46"/>
    <mergeCell ref="B47:D47"/>
    <mergeCell ref="B48:D48"/>
    <mergeCell ref="B49:D49"/>
    <mergeCell ref="E51:F51"/>
    <mergeCell ref="C57:D57"/>
    <mergeCell ref="C58:D58"/>
    <mergeCell ref="B56:D56"/>
    <mergeCell ref="E56:F56"/>
    <mergeCell ref="B52:D52"/>
    <mergeCell ref="B53:D53"/>
    <mergeCell ref="B54:D54"/>
    <mergeCell ref="B55:D55"/>
    <mergeCell ref="E67:F67"/>
    <mergeCell ref="B68:D68"/>
    <mergeCell ref="A66:C66"/>
    <mergeCell ref="B69:D69"/>
    <mergeCell ref="E60:F60"/>
    <mergeCell ref="C61:D61"/>
    <mergeCell ref="C62:D62"/>
    <mergeCell ref="B63:D63"/>
    <mergeCell ref="B64:D64"/>
    <mergeCell ref="B70:D70"/>
    <mergeCell ref="A73:C73"/>
    <mergeCell ref="B71:D71"/>
    <mergeCell ref="B72:D72"/>
    <mergeCell ref="B65:D65"/>
    <mergeCell ref="B67:D67"/>
  </mergeCells>
  <conditionalFormatting sqref="F73:G73 F7:G7 F30:G30">
    <cfRule type="cellIs" priority="5" dxfId="1" operator="greaterThan" stopIfTrue="1">
      <formula>160</formula>
    </cfRule>
    <cfRule type="cellIs" priority="6" dxfId="0" operator="between" stopIfTrue="1">
      <formula>1</formula>
      <formula>160</formula>
    </cfRule>
  </conditionalFormatting>
  <conditionalFormatting sqref="F33:G33">
    <cfRule type="cellIs" priority="7" dxfId="1" operator="greaterThan" stopIfTrue="1">
      <formula>50</formula>
    </cfRule>
    <cfRule type="cellIs" priority="8" dxfId="0" operator="between" stopIfTrue="1">
      <formula>1</formula>
      <formula>50</formula>
    </cfRule>
  </conditionalFormatting>
  <conditionalFormatting sqref="F40:G40">
    <cfRule type="cellIs" priority="9" dxfId="1" operator="greaterThan" stopIfTrue="1">
      <formula>80</formula>
    </cfRule>
    <cfRule type="cellIs" priority="10" dxfId="0" operator="between" stopIfTrue="1">
      <formula>1</formula>
      <formula>80</formula>
    </cfRule>
  </conditionalFormatting>
  <conditionalFormatting sqref="F45:G45">
    <cfRule type="cellIs" priority="11" dxfId="1" operator="greaterThan" stopIfTrue="1">
      <formula>20</formula>
    </cfRule>
    <cfRule type="cellIs" priority="12" dxfId="0" operator="between" stopIfTrue="1">
      <formula>1</formula>
      <formula>20</formula>
    </cfRule>
  </conditionalFormatting>
  <conditionalFormatting sqref="F50:G50">
    <cfRule type="cellIs" priority="13" dxfId="1" operator="greaterThan" stopIfTrue="1">
      <formula>100</formula>
    </cfRule>
    <cfRule type="cellIs" priority="14" dxfId="0" operator="between" stopIfTrue="1">
      <formula>1</formula>
      <formula>100</formula>
    </cfRule>
  </conditionalFormatting>
  <conditionalFormatting sqref="F66:G66">
    <cfRule type="cellIs" priority="15" dxfId="1" operator="greaterThan" stopIfTrue="1">
      <formula>150</formula>
    </cfRule>
    <cfRule type="cellIs" priority="16" dxfId="0" operator="between" stopIfTrue="1">
      <formula>1</formula>
      <formula>150</formula>
    </cfRule>
  </conditionalFormatting>
  <conditionalFormatting sqref="F77:G77">
    <cfRule type="cellIs" priority="17" dxfId="1" operator="greaterThan" stopIfTrue="1">
      <formula>1000</formula>
    </cfRule>
    <cfRule type="cellIs" priority="18" dxfId="0" operator="between" stopIfTrue="1">
      <formula>1</formula>
      <formula>1000</formula>
    </cfRule>
  </conditionalFormatting>
  <conditionalFormatting sqref="F10">
    <cfRule type="cellIs" priority="2" dxfId="37" operator="greaterThan" stopIfTrue="1">
      <formula>40</formula>
    </cfRule>
    <cfRule type="cellIs" priority="4" dxfId="36" operator="greaterThan" stopIfTrue="1">
      <formula>0</formula>
    </cfRule>
  </conditionalFormatting>
  <conditionalFormatting sqref="G10">
    <cfRule type="cellIs" priority="1" dxfId="37" operator="greaterThan" stopIfTrue="1">
      <formula>40</formula>
    </cfRule>
    <cfRule type="cellIs" priority="3" dxfId="36" operator="greaterThan" stopIfTrue="1">
      <formula>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2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8" t="s">
        <v>93</v>
      </c>
      <c r="C1" s="158"/>
      <c r="D1" s="158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42" t="s">
        <v>7</v>
      </c>
      <c r="C2" s="142"/>
      <c r="D2" s="142"/>
      <c r="E2" s="130"/>
      <c r="F2" s="155"/>
      <c r="G2" s="59"/>
    </row>
    <row r="3" spans="1:7" ht="15.75" customHeight="1">
      <c r="A3" s="47" t="s">
        <v>29</v>
      </c>
      <c r="B3" s="144" t="s">
        <v>370</v>
      </c>
      <c r="C3" s="145"/>
      <c r="D3" s="145"/>
      <c r="E3" s="24">
        <v>50</v>
      </c>
      <c r="F3" s="12">
        <v>50</v>
      </c>
      <c r="G3" s="12"/>
    </row>
    <row r="4" spans="1:7" ht="15.75" customHeight="1">
      <c r="A4" s="47" t="s">
        <v>31</v>
      </c>
      <c r="B4" s="173" t="s">
        <v>439</v>
      </c>
      <c r="C4" s="170"/>
      <c r="D4" s="170"/>
      <c r="E4" s="24">
        <v>40</v>
      </c>
      <c r="F4" s="26">
        <v>20</v>
      </c>
      <c r="G4" s="26"/>
    </row>
    <row r="5" spans="1:7" ht="15.75" customHeight="1">
      <c r="A5" s="47" t="s">
        <v>33</v>
      </c>
      <c r="B5" s="144" t="s">
        <v>371</v>
      </c>
      <c r="C5" s="145"/>
      <c r="D5" s="145"/>
      <c r="E5" s="24">
        <v>50</v>
      </c>
      <c r="F5" s="10">
        <v>50</v>
      </c>
      <c r="G5" s="10"/>
    </row>
    <row r="6" spans="1:7" ht="25.5" customHeight="1">
      <c r="A6" s="47" t="s">
        <v>174</v>
      </c>
      <c r="B6" s="144" t="s">
        <v>372</v>
      </c>
      <c r="C6" s="145"/>
      <c r="D6" s="145"/>
      <c r="E6" s="24">
        <v>40</v>
      </c>
      <c r="F6" s="10">
        <v>40</v>
      </c>
      <c r="G6" s="10"/>
    </row>
    <row r="7" spans="1:7" ht="15.75">
      <c r="A7" s="136"/>
      <c r="B7" s="136"/>
      <c r="C7" s="137"/>
      <c r="D7" s="51" t="s">
        <v>49</v>
      </c>
      <c r="E7" s="19">
        <v>180</v>
      </c>
      <c r="F7" s="7">
        <f>IF(SUM(F3:F6)&gt;180,180,SUM(F3:F6))</f>
        <v>160</v>
      </c>
      <c r="G7" s="7">
        <f>IF(SUM(G3:G6)&gt;180,180,SUM(G3:G6))</f>
        <v>0</v>
      </c>
    </row>
    <row r="8" spans="1:7" ht="33" customHeight="1">
      <c r="A8" s="48">
        <v>2</v>
      </c>
      <c r="B8" s="142" t="s">
        <v>373</v>
      </c>
      <c r="C8" s="142"/>
      <c r="D8" s="142"/>
      <c r="E8" s="130"/>
      <c r="F8" s="155"/>
      <c r="G8" s="59"/>
    </row>
    <row r="9" spans="1:7" ht="31.5" customHeight="1">
      <c r="A9" s="47" t="s">
        <v>157</v>
      </c>
      <c r="B9" s="144" t="s">
        <v>374</v>
      </c>
      <c r="C9" s="145"/>
      <c r="D9" s="145"/>
      <c r="E9" s="24">
        <v>50</v>
      </c>
      <c r="F9" s="12"/>
      <c r="G9" s="12"/>
    </row>
    <row r="10" spans="1:7" ht="33.75" customHeight="1">
      <c r="A10" s="47" t="s">
        <v>158</v>
      </c>
      <c r="B10" s="144" t="s">
        <v>347</v>
      </c>
      <c r="C10" s="145"/>
      <c r="D10" s="145"/>
      <c r="E10" s="24">
        <v>30</v>
      </c>
      <c r="F10" s="12">
        <v>30</v>
      </c>
      <c r="G10" s="12"/>
    </row>
    <row r="11" spans="1:7" ht="30.75" customHeight="1">
      <c r="A11" s="47" t="s">
        <v>159</v>
      </c>
      <c r="B11" s="173" t="s">
        <v>375</v>
      </c>
      <c r="C11" s="170"/>
      <c r="D11" s="170"/>
      <c r="E11" s="24">
        <v>20</v>
      </c>
      <c r="F11" s="12">
        <v>20</v>
      </c>
      <c r="G11" s="12"/>
    </row>
    <row r="12" spans="1:7" ht="16.5" customHeight="1">
      <c r="A12" s="47" t="s">
        <v>178</v>
      </c>
      <c r="B12" s="144" t="s">
        <v>351</v>
      </c>
      <c r="C12" s="145"/>
      <c r="D12" s="145"/>
      <c r="E12" s="24">
        <v>20</v>
      </c>
      <c r="F12" s="12"/>
      <c r="G12" s="12"/>
    </row>
    <row r="13" spans="1:7" ht="16.5" customHeight="1">
      <c r="A13" s="47" t="s">
        <v>179</v>
      </c>
      <c r="B13" s="144" t="s">
        <v>348</v>
      </c>
      <c r="C13" s="145"/>
      <c r="D13" s="145"/>
      <c r="E13" s="24">
        <v>20</v>
      </c>
      <c r="F13" s="12">
        <v>10</v>
      </c>
      <c r="G13" s="12"/>
    </row>
    <row r="14" spans="1:7" ht="16.5" customHeight="1">
      <c r="A14" s="47" t="s">
        <v>8</v>
      </c>
      <c r="B14" s="144" t="s">
        <v>349</v>
      </c>
      <c r="C14" s="145"/>
      <c r="D14" s="145"/>
      <c r="E14" s="24">
        <v>20</v>
      </c>
      <c r="F14" s="12">
        <v>20</v>
      </c>
      <c r="G14" s="12"/>
    </row>
    <row r="15" spans="1:7" ht="16.5" customHeight="1">
      <c r="A15" s="47" t="s">
        <v>9</v>
      </c>
      <c r="B15" s="144" t="s">
        <v>350</v>
      </c>
      <c r="C15" s="145"/>
      <c r="D15" s="145"/>
      <c r="E15" s="24">
        <v>20</v>
      </c>
      <c r="F15" s="12">
        <v>20</v>
      </c>
      <c r="G15" s="12"/>
    </row>
    <row r="16" spans="1:7" ht="16.5" customHeight="1">
      <c r="A16" s="47" t="s">
        <v>10</v>
      </c>
      <c r="B16" s="144" t="s">
        <v>346</v>
      </c>
      <c r="C16" s="145"/>
      <c r="D16" s="145"/>
      <c r="E16" s="24">
        <v>20</v>
      </c>
      <c r="F16" s="12"/>
      <c r="G16" s="12"/>
    </row>
    <row r="17" spans="1:7" ht="16.5" customHeight="1">
      <c r="A17" s="134"/>
      <c r="B17" s="134"/>
      <c r="C17" s="135"/>
      <c r="D17" s="7" t="s">
        <v>49</v>
      </c>
      <c r="E17" s="19">
        <v>200</v>
      </c>
      <c r="F17" s="7">
        <f>IF(SUM(F9:F16)&gt;200,200,SUM(F9:F16))</f>
        <v>100</v>
      </c>
      <c r="G17" s="7">
        <f>IF(SUM(G9:G16)&gt;200,200,SUM(G9:G16))</f>
        <v>0</v>
      </c>
    </row>
    <row r="18" spans="1:7" ht="33" customHeight="1">
      <c r="A18" s="48">
        <v>3</v>
      </c>
      <c r="B18" s="142" t="s">
        <v>276</v>
      </c>
      <c r="C18" s="142"/>
      <c r="D18" s="142"/>
      <c r="E18" s="130"/>
      <c r="F18" s="155"/>
      <c r="G18" s="59"/>
    </row>
    <row r="19" spans="1:7" ht="16.5" customHeight="1">
      <c r="A19" s="47" t="s">
        <v>162</v>
      </c>
      <c r="B19" s="144" t="s">
        <v>94</v>
      </c>
      <c r="C19" s="145"/>
      <c r="D19" s="145"/>
      <c r="E19" s="24">
        <v>20</v>
      </c>
      <c r="F19" s="12">
        <v>20</v>
      </c>
      <c r="G19" s="12"/>
    </row>
    <row r="20" spans="1:7" ht="16.5" customHeight="1">
      <c r="A20" s="47" t="s">
        <v>163</v>
      </c>
      <c r="B20" s="144" t="s">
        <v>95</v>
      </c>
      <c r="C20" s="145"/>
      <c r="D20" s="145"/>
      <c r="E20" s="24">
        <v>20</v>
      </c>
      <c r="F20" s="12">
        <v>20</v>
      </c>
      <c r="G20" s="12"/>
    </row>
    <row r="21" spans="1:7" ht="16.5" customHeight="1">
      <c r="A21" s="47" t="s">
        <v>164</v>
      </c>
      <c r="B21" s="144" t="s">
        <v>376</v>
      </c>
      <c r="C21" s="145"/>
      <c r="D21" s="145"/>
      <c r="E21" s="24">
        <v>20</v>
      </c>
      <c r="F21" s="12">
        <v>20</v>
      </c>
      <c r="G21" s="12"/>
    </row>
    <row r="22" spans="1:7" ht="16.5" customHeight="1">
      <c r="A22" s="47" t="s">
        <v>165</v>
      </c>
      <c r="B22" s="144" t="s">
        <v>96</v>
      </c>
      <c r="C22" s="145"/>
      <c r="D22" s="145"/>
      <c r="E22" s="24">
        <v>20</v>
      </c>
      <c r="F22" s="12">
        <v>20</v>
      </c>
      <c r="G22" s="12"/>
    </row>
    <row r="23" spans="1:7" ht="16.5" customHeight="1">
      <c r="A23" s="47" t="s">
        <v>166</v>
      </c>
      <c r="B23" s="144" t="s">
        <v>97</v>
      </c>
      <c r="C23" s="145"/>
      <c r="D23" s="145"/>
      <c r="E23" s="24">
        <v>20</v>
      </c>
      <c r="F23" s="12">
        <v>20</v>
      </c>
      <c r="G23" s="12"/>
    </row>
    <row r="24" spans="1:7" ht="16.5" customHeight="1">
      <c r="A24" s="47" t="s">
        <v>184</v>
      </c>
      <c r="B24" s="144" t="s">
        <v>377</v>
      </c>
      <c r="C24" s="145"/>
      <c r="D24" s="145"/>
      <c r="E24" s="24">
        <v>20</v>
      </c>
      <c r="F24" s="12">
        <v>20</v>
      </c>
      <c r="G24" s="12"/>
    </row>
    <row r="25" spans="1:7" ht="16.5" customHeight="1">
      <c r="A25" s="134"/>
      <c r="B25" s="134"/>
      <c r="C25" s="135"/>
      <c r="D25" s="58" t="s">
        <v>49</v>
      </c>
      <c r="E25" s="19">
        <v>120</v>
      </c>
      <c r="F25" s="7">
        <f>IF(SUM(F19:F24)&gt;120,120,SUM(F19:F24))</f>
        <v>120</v>
      </c>
      <c r="G25" s="7">
        <f>IF(SUM(G19:G24)&gt;120,120,SUM(G19:G24))</f>
        <v>0</v>
      </c>
    </row>
    <row r="26" spans="1:7" ht="33" customHeight="1">
      <c r="A26" s="48">
        <v>4</v>
      </c>
      <c r="B26" s="142" t="s">
        <v>277</v>
      </c>
      <c r="C26" s="142"/>
      <c r="D26" s="142"/>
      <c r="E26" s="130"/>
      <c r="F26" s="155"/>
      <c r="G26" s="59"/>
    </row>
    <row r="27" spans="1:7" ht="16.5" customHeight="1">
      <c r="A27" s="47" t="s">
        <v>167</v>
      </c>
      <c r="B27" s="144" t="s">
        <v>98</v>
      </c>
      <c r="C27" s="145"/>
      <c r="D27" s="145"/>
      <c r="E27" s="24">
        <v>20</v>
      </c>
      <c r="F27" s="12">
        <v>20</v>
      </c>
      <c r="G27" s="12"/>
    </row>
    <row r="28" spans="1:7" ht="16.5" customHeight="1">
      <c r="A28" s="47" t="s">
        <v>168</v>
      </c>
      <c r="B28" s="144" t="s">
        <v>99</v>
      </c>
      <c r="C28" s="145"/>
      <c r="D28" s="145"/>
      <c r="E28" s="24">
        <v>15</v>
      </c>
      <c r="F28" s="12">
        <v>15</v>
      </c>
      <c r="G28" s="12"/>
    </row>
    <row r="29" spans="1:7" ht="16.5" customHeight="1">
      <c r="A29" s="47" t="s">
        <v>169</v>
      </c>
      <c r="B29" s="144" t="s">
        <v>100</v>
      </c>
      <c r="C29" s="145"/>
      <c r="D29" s="145"/>
      <c r="E29" s="24">
        <v>20</v>
      </c>
      <c r="F29" s="12">
        <v>20</v>
      </c>
      <c r="G29" s="12"/>
    </row>
    <row r="30" spans="1:7" ht="16.5" customHeight="1">
      <c r="A30" s="47" t="s">
        <v>170</v>
      </c>
      <c r="B30" s="144" t="s">
        <v>101</v>
      </c>
      <c r="C30" s="145"/>
      <c r="D30" s="145"/>
      <c r="E30" s="24">
        <v>15</v>
      </c>
      <c r="F30" s="12">
        <v>15</v>
      </c>
      <c r="G30" s="12"/>
    </row>
    <row r="31" spans="1:7" ht="15.75" customHeight="1">
      <c r="A31" s="47" t="s">
        <v>11</v>
      </c>
      <c r="B31" s="145" t="s">
        <v>102</v>
      </c>
      <c r="C31" s="145"/>
      <c r="D31" s="145"/>
      <c r="E31" s="24">
        <v>15</v>
      </c>
      <c r="F31" s="12">
        <v>15</v>
      </c>
      <c r="G31" s="12"/>
    </row>
    <row r="32" spans="1:7" ht="15.75" customHeight="1">
      <c r="A32" s="47" t="s">
        <v>12</v>
      </c>
      <c r="B32" s="145" t="s">
        <v>103</v>
      </c>
      <c r="C32" s="145"/>
      <c r="D32" s="145"/>
      <c r="E32" s="24">
        <v>15</v>
      </c>
      <c r="F32" s="12">
        <v>15</v>
      </c>
      <c r="G32" s="12"/>
    </row>
    <row r="33" spans="1:7" ht="16.5" customHeight="1">
      <c r="A33" s="134"/>
      <c r="B33" s="134"/>
      <c r="C33" s="135"/>
      <c r="D33" s="7" t="s">
        <v>49</v>
      </c>
      <c r="E33" s="19">
        <v>100</v>
      </c>
      <c r="F33" s="7">
        <f>IF(SUM(F27:F32)&gt;100,100,SUM(F27:F32))</f>
        <v>100</v>
      </c>
      <c r="G33" s="7">
        <f>IF(SUM(G27:G32)&gt;100,100,SUM(G27:G32))</f>
        <v>0</v>
      </c>
    </row>
    <row r="34" spans="1:7" ht="49.5" customHeight="1">
      <c r="A34" s="48">
        <v>5</v>
      </c>
      <c r="B34" s="142" t="s">
        <v>354</v>
      </c>
      <c r="C34" s="142"/>
      <c r="D34" s="142"/>
      <c r="E34" s="130"/>
      <c r="F34" s="155"/>
      <c r="G34" s="59"/>
    </row>
    <row r="35" spans="1:7" ht="15.75" customHeight="1">
      <c r="A35" s="47" t="s">
        <v>194</v>
      </c>
      <c r="B35" s="145" t="s">
        <v>259</v>
      </c>
      <c r="C35" s="145"/>
      <c r="D35" s="145"/>
      <c r="E35" s="24">
        <v>30</v>
      </c>
      <c r="F35" s="12">
        <v>30</v>
      </c>
      <c r="G35" s="12"/>
    </row>
    <row r="36" spans="1:7" ht="15.75" customHeight="1">
      <c r="A36" s="47" t="s">
        <v>195</v>
      </c>
      <c r="B36" s="145" t="s">
        <v>21</v>
      </c>
      <c r="C36" s="145"/>
      <c r="D36" s="145"/>
      <c r="E36" s="24">
        <v>15</v>
      </c>
      <c r="F36" s="12">
        <v>15</v>
      </c>
      <c r="G36" s="12"/>
    </row>
    <row r="37" spans="1:7" ht="16.5" customHeight="1">
      <c r="A37" s="47" t="s">
        <v>196</v>
      </c>
      <c r="B37" s="144" t="s">
        <v>352</v>
      </c>
      <c r="C37" s="145"/>
      <c r="D37" s="145"/>
      <c r="E37" s="24">
        <v>10</v>
      </c>
      <c r="F37" s="12"/>
      <c r="G37" s="12"/>
    </row>
    <row r="38" spans="1:7" ht="16.5" customHeight="1">
      <c r="A38" s="47" t="s">
        <v>197</v>
      </c>
      <c r="B38" s="144" t="s">
        <v>20</v>
      </c>
      <c r="C38" s="145"/>
      <c r="D38" s="145"/>
      <c r="E38" s="24">
        <v>10</v>
      </c>
      <c r="F38" s="12"/>
      <c r="G38" s="12"/>
    </row>
    <row r="39" spans="1:7" ht="16.5" customHeight="1">
      <c r="A39" s="47" t="s">
        <v>198</v>
      </c>
      <c r="B39" s="144" t="s">
        <v>378</v>
      </c>
      <c r="C39" s="145"/>
      <c r="D39" s="145"/>
      <c r="E39" s="24">
        <v>10</v>
      </c>
      <c r="F39" s="12"/>
      <c r="G39" s="12"/>
    </row>
    <row r="40" spans="1:7" ht="15.75" customHeight="1">
      <c r="A40" s="47" t="s">
        <v>13</v>
      </c>
      <c r="B40" s="144" t="s">
        <v>353</v>
      </c>
      <c r="C40" s="145"/>
      <c r="D40" s="145"/>
      <c r="E40" s="24">
        <v>20</v>
      </c>
      <c r="F40" s="12"/>
      <c r="G40" s="12"/>
    </row>
    <row r="41" spans="1:7" ht="15.75" customHeight="1">
      <c r="A41" s="47" t="s">
        <v>14</v>
      </c>
      <c r="B41" s="145" t="s">
        <v>356</v>
      </c>
      <c r="C41" s="145"/>
      <c r="D41" s="145"/>
      <c r="E41" s="24">
        <v>20</v>
      </c>
      <c r="F41" s="12">
        <v>20</v>
      </c>
      <c r="G41" s="12"/>
    </row>
    <row r="42" spans="1:7" ht="15.75" customHeight="1">
      <c r="A42" s="47" t="s">
        <v>15</v>
      </c>
      <c r="B42" s="145" t="s">
        <v>355</v>
      </c>
      <c r="C42" s="145"/>
      <c r="D42" s="145"/>
      <c r="E42" s="24">
        <v>20</v>
      </c>
      <c r="F42" s="12">
        <v>20</v>
      </c>
      <c r="G42" s="12"/>
    </row>
    <row r="43" spans="1:7" ht="16.5" customHeight="1">
      <c r="A43" s="134"/>
      <c r="B43" s="134"/>
      <c r="C43" s="135"/>
      <c r="D43" s="7" t="s">
        <v>49</v>
      </c>
      <c r="E43" s="19">
        <v>100</v>
      </c>
      <c r="F43" s="7">
        <f>IF(SUM(F35:F42)&gt;100,100,SUM(F35:F42))</f>
        <v>85</v>
      </c>
      <c r="G43" s="7">
        <f>IF(SUM(G35:G42)&gt;100,100,SUM(G35:G42))</f>
        <v>0</v>
      </c>
    </row>
    <row r="44" spans="1:7" ht="49.5" customHeight="1">
      <c r="A44" s="48">
        <v>6</v>
      </c>
      <c r="B44" s="142" t="s">
        <v>286</v>
      </c>
      <c r="C44" s="142"/>
      <c r="D44" s="142"/>
      <c r="E44" s="130"/>
      <c r="F44" s="155"/>
      <c r="G44" s="59"/>
    </row>
    <row r="45" spans="1:7" ht="27.75" customHeight="1">
      <c r="A45" s="47" t="s">
        <v>199</v>
      </c>
      <c r="B45" s="144" t="s">
        <v>379</v>
      </c>
      <c r="C45" s="145"/>
      <c r="D45" s="145"/>
      <c r="E45" s="24">
        <v>20</v>
      </c>
      <c r="F45" s="12"/>
      <c r="G45" s="6"/>
    </row>
    <row r="46" spans="1:7" ht="27.75" customHeight="1">
      <c r="A46" s="47" t="s">
        <v>200</v>
      </c>
      <c r="B46" s="144" t="s">
        <v>380</v>
      </c>
      <c r="C46" s="145"/>
      <c r="D46" s="145"/>
      <c r="E46" s="24">
        <v>15</v>
      </c>
      <c r="F46" s="12">
        <v>15</v>
      </c>
      <c r="G46" s="6"/>
    </row>
    <row r="47" spans="1:7" ht="16.5" customHeight="1">
      <c r="A47" s="47" t="s">
        <v>201</v>
      </c>
      <c r="B47" s="144" t="s">
        <v>382</v>
      </c>
      <c r="C47" s="145"/>
      <c r="D47" s="145"/>
      <c r="E47" s="24">
        <v>20</v>
      </c>
      <c r="F47" s="12"/>
      <c r="G47" s="6"/>
    </row>
    <row r="48" spans="1:7" ht="16.5" customHeight="1">
      <c r="A48" s="47" t="s">
        <v>16</v>
      </c>
      <c r="B48" s="144" t="s">
        <v>278</v>
      </c>
      <c r="C48" s="145"/>
      <c r="D48" s="145"/>
      <c r="E48" s="24">
        <v>15</v>
      </c>
      <c r="F48" s="12"/>
      <c r="G48" s="6"/>
    </row>
    <row r="49" spans="1:7" ht="16.5" customHeight="1">
      <c r="A49" s="47" t="s">
        <v>17</v>
      </c>
      <c r="B49" s="145" t="s">
        <v>381</v>
      </c>
      <c r="C49" s="145"/>
      <c r="D49" s="145"/>
      <c r="E49" s="24">
        <v>20</v>
      </c>
      <c r="F49" s="12">
        <v>20</v>
      </c>
      <c r="G49" s="12"/>
    </row>
    <row r="50" spans="1:7" ht="15.75" customHeight="1">
      <c r="A50" s="47" t="s">
        <v>18</v>
      </c>
      <c r="B50" s="145" t="s">
        <v>19</v>
      </c>
      <c r="C50" s="145"/>
      <c r="D50" s="145"/>
      <c r="E50" s="24">
        <v>20</v>
      </c>
      <c r="F50" s="12">
        <v>20</v>
      </c>
      <c r="G50" s="12"/>
    </row>
    <row r="51" spans="1:7" ht="16.5" customHeight="1">
      <c r="A51" s="134"/>
      <c r="B51" s="134"/>
      <c r="C51" s="135"/>
      <c r="D51" s="7" t="s">
        <v>49</v>
      </c>
      <c r="E51" s="19">
        <v>100</v>
      </c>
      <c r="F51" s="7">
        <f>IF(SUM(F45:F50)&gt;100,100,SUM(F45:F50))</f>
        <v>55</v>
      </c>
      <c r="G51" s="7">
        <f>IF(SUM(G45:G50)&gt;100,100,SUM(G45:G50))</f>
        <v>0</v>
      </c>
    </row>
    <row r="52" spans="1:7" ht="49.5" customHeight="1">
      <c r="A52" s="48">
        <v>7</v>
      </c>
      <c r="B52" s="142" t="s">
        <v>383</v>
      </c>
      <c r="C52" s="142"/>
      <c r="D52" s="142"/>
      <c r="E52" s="130"/>
      <c r="F52" s="155"/>
      <c r="G52" s="59"/>
    </row>
    <row r="53" spans="1:7" ht="15.75" customHeight="1">
      <c r="A53" s="47" t="s">
        <v>202</v>
      </c>
      <c r="B53" s="144" t="s">
        <v>104</v>
      </c>
      <c r="C53" s="145"/>
      <c r="D53" s="145"/>
      <c r="E53" s="24">
        <v>20</v>
      </c>
      <c r="F53" s="12">
        <v>20</v>
      </c>
      <c r="G53" s="12"/>
    </row>
    <row r="54" spans="1:7" ht="15.75" customHeight="1">
      <c r="A54" s="47" t="s">
        <v>203</v>
      </c>
      <c r="B54" s="144" t="s">
        <v>105</v>
      </c>
      <c r="C54" s="145"/>
      <c r="D54" s="145"/>
      <c r="E54" s="24">
        <v>20</v>
      </c>
      <c r="F54" s="12">
        <v>20</v>
      </c>
      <c r="G54" s="12"/>
    </row>
    <row r="55" spans="1:7" ht="15.75" customHeight="1">
      <c r="A55" s="47" t="s">
        <v>204</v>
      </c>
      <c r="B55" s="144" t="s">
        <v>106</v>
      </c>
      <c r="C55" s="145"/>
      <c r="D55" s="145"/>
      <c r="E55" s="24">
        <v>20</v>
      </c>
      <c r="F55" s="12">
        <v>20</v>
      </c>
      <c r="G55" s="12"/>
    </row>
    <row r="56" spans="1:7" ht="15.75" customHeight="1">
      <c r="A56" s="47" t="s">
        <v>22</v>
      </c>
      <c r="B56" s="144" t="s">
        <v>107</v>
      </c>
      <c r="C56" s="145"/>
      <c r="D56" s="145"/>
      <c r="E56" s="24">
        <v>20</v>
      </c>
      <c r="F56" s="12">
        <v>20</v>
      </c>
      <c r="G56" s="12"/>
    </row>
    <row r="57" spans="1:7" ht="16.5" customHeight="1">
      <c r="A57" s="134"/>
      <c r="B57" s="134"/>
      <c r="C57" s="135"/>
      <c r="D57" s="7" t="s">
        <v>49</v>
      </c>
      <c r="E57" s="19">
        <v>80</v>
      </c>
      <c r="F57" s="7">
        <f>IF(SUM(F53:F56)&gt;80,80,SUM(F53:F56))</f>
        <v>80</v>
      </c>
      <c r="G57" s="7">
        <f>IF(SUM(G53:G56)&gt;80,80,SUM(G53:G56))</f>
        <v>0</v>
      </c>
    </row>
    <row r="58" spans="1:7" ht="49.5" customHeight="1">
      <c r="A58" s="48">
        <v>8</v>
      </c>
      <c r="B58" s="142" t="s">
        <v>23</v>
      </c>
      <c r="C58" s="142"/>
      <c r="D58" s="142"/>
      <c r="E58" s="130"/>
      <c r="F58" s="155"/>
      <c r="G58" s="59"/>
    </row>
    <row r="59" spans="1:7" ht="15.75" customHeight="1">
      <c r="A59" s="47" t="s">
        <v>205</v>
      </c>
      <c r="B59" s="144" t="s">
        <v>108</v>
      </c>
      <c r="C59" s="145"/>
      <c r="D59" s="145"/>
      <c r="E59" s="24">
        <v>50</v>
      </c>
      <c r="F59" s="12">
        <v>50</v>
      </c>
      <c r="G59" s="12"/>
    </row>
    <row r="60" spans="1:7" ht="15.75" customHeight="1">
      <c r="A60" s="47" t="s">
        <v>206</v>
      </c>
      <c r="B60" s="144" t="s">
        <v>291</v>
      </c>
      <c r="C60" s="145"/>
      <c r="D60" s="145"/>
      <c r="E60" s="24">
        <v>30</v>
      </c>
      <c r="F60" s="12"/>
      <c r="G60" s="12"/>
    </row>
    <row r="61" spans="1:7" ht="15.75" customHeight="1">
      <c r="A61" s="47" t="s">
        <v>207</v>
      </c>
      <c r="B61" s="144" t="s">
        <v>109</v>
      </c>
      <c r="C61" s="145"/>
      <c r="D61" s="145"/>
      <c r="E61" s="24">
        <v>20</v>
      </c>
      <c r="F61" s="12"/>
      <c r="G61" s="12"/>
    </row>
    <row r="62" spans="1:7" ht="15.75" customHeight="1">
      <c r="A62" s="47" t="s">
        <v>208</v>
      </c>
      <c r="B62" s="144" t="s">
        <v>345</v>
      </c>
      <c r="C62" s="145"/>
      <c r="D62" s="145"/>
      <c r="E62" s="24">
        <v>20</v>
      </c>
      <c r="F62" s="12"/>
      <c r="G62" s="12"/>
    </row>
    <row r="63" spans="1:7" ht="16.5" customHeight="1">
      <c r="A63" s="134"/>
      <c r="B63" s="134"/>
      <c r="C63" s="135"/>
      <c r="D63" s="7" t="s">
        <v>49</v>
      </c>
      <c r="E63" s="19">
        <v>120</v>
      </c>
      <c r="F63" s="7">
        <f>IF(SUM(F59:F62)&gt;120,120,SUM(F59:F62))</f>
        <v>50</v>
      </c>
      <c r="G63" s="7">
        <f>IF(SUM(G59:G62)&gt;120,120,SUM(G59:G62))</f>
        <v>0</v>
      </c>
    </row>
    <row r="64" spans="2:4" ht="12.75">
      <c r="B64" s="31"/>
      <c r="C64" s="31"/>
      <c r="D64" s="31"/>
    </row>
    <row r="66" spans="2:7" ht="78.75">
      <c r="B66" s="76" t="s">
        <v>279</v>
      </c>
      <c r="D66" s="38" t="s">
        <v>110</v>
      </c>
      <c r="E66" s="38" t="s">
        <v>319</v>
      </c>
      <c r="F66" s="38" t="s">
        <v>53</v>
      </c>
      <c r="G66" s="38" t="s">
        <v>250</v>
      </c>
    </row>
    <row r="67" spans="4:7" ht="15.75">
      <c r="D67" s="35"/>
      <c r="E67" s="18">
        <v>1000</v>
      </c>
      <c r="F67" s="7">
        <f>F63+F57+F51+F43+F33+F25+F17+F7</f>
        <v>750</v>
      </c>
      <c r="G67" s="7">
        <f>G63+G57+G51+G43+G33+G25+G17+G7</f>
        <v>0</v>
      </c>
    </row>
  </sheetData>
  <sheetProtection password="EFFD" sheet="1" objects="1" scenarios="1" selectLockedCells="1"/>
  <mergeCells count="71">
    <mergeCell ref="B46:D46"/>
    <mergeCell ref="B47:D47"/>
    <mergeCell ref="B48:D48"/>
    <mergeCell ref="B49:D49"/>
    <mergeCell ref="E44:F44"/>
    <mergeCell ref="E52:F52"/>
    <mergeCell ref="B54:D54"/>
    <mergeCell ref="B34:D34"/>
    <mergeCell ref="B61:D61"/>
    <mergeCell ref="B62:D62"/>
    <mergeCell ref="B35:D35"/>
    <mergeCell ref="B36:D36"/>
    <mergeCell ref="B42:D42"/>
    <mergeCell ref="B37:D37"/>
    <mergeCell ref="A43:C43"/>
    <mergeCell ref="B38:D38"/>
    <mergeCell ref="A63:C63"/>
    <mergeCell ref="B44:D44"/>
    <mergeCell ref="B56:D56"/>
    <mergeCell ref="A51:C51"/>
    <mergeCell ref="B52:D52"/>
    <mergeCell ref="B53:D53"/>
    <mergeCell ref="B60:D60"/>
    <mergeCell ref="B55:D55"/>
    <mergeCell ref="B50:D50"/>
    <mergeCell ref="B45:D45"/>
    <mergeCell ref="B39:D39"/>
    <mergeCell ref="B40:D40"/>
    <mergeCell ref="B41:D41"/>
    <mergeCell ref="E26:F26"/>
    <mergeCell ref="B27:D27"/>
    <mergeCell ref="E34:F34"/>
    <mergeCell ref="B21:D21"/>
    <mergeCell ref="B22:D22"/>
    <mergeCell ref="B28:D28"/>
    <mergeCell ref="A33:C33"/>
    <mergeCell ref="B29:D29"/>
    <mergeCell ref="B19:D19"/>
    <mergeCell ref="B26:D26"/>
    <mergeCell ref="B20:D20"/>
    <mergeCell ref="B30:D30"/>
    <mergeCell ref="B18:D18"/>
    <mergeCell ref="E18:F18"/>
    <mergeCell ref="E8:F8"/>
    <mergeCell ref="B11:D11"/>
    <mergeCell ref="B12:D12"/>
    <mergeCell ref="B10:D10"/>
    <mergeCell ref="B14:D14"/>
    <mergeCell ref="B13:D13"/>
    <mergeCell ref="B15:D15"/>
    <mergeCell ref="A17:C17"/>
    <mergeCell ref="E2:F2"/>
    <mergeCell ref="B3:D3"/>
    <mergeCell ref="B4:D4"/>
    <mergeCell ref="B2:D2"/>
    <mergeCell ref="B16:D16"/>
    <mergeCell ref="B1:D1"/>
    <mergeCell ref="A7:C7"/>
    <mergeCell ref="B9:D9"/>
    <mergeCell ref="B5:D5"/>
    <mergeCell ref="B6:D6"/>
    <mergeCell ref="B8:D8"/>
    <mergeCell ref="E58:F58"/>
    <mergeCell ref="B59:D59"/>
    <mergeCell ref="B23:D23"/>
    <mergeCell ref="B24:D24"/>
    <mergeCell ref="A25:C25"/>
    <mergeCell ref="A57:C57"/>
    <mergeCell ref="B58:D58"/>
    <mergeCell ref="B31:D31"/>
    <mergeCell ref="B32:D32"/>
  </mergeCells>
  <conditionalFormatting sqref="F67:G67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17:G17">
    <cfRule type="cellIs" priority="3" dxfId="1" operator="greaterThan" stopIfTrue="1">
      <formula>200</formula>
    </cfRule>
    <cfRule type="cellIs" priority="4" dxfId="0" operator="between" stopIfTrue="1">
      <formula>1</formula>
      <formula>200</formula>
    </cfRule>
  </conditionalFormatting>
  <conditionalFormatting sqref="F43:G43 F33:G33 F51:G51">
    <cfRule type="cellIs" priority="5" dxfId="1" operator="greaterThan" stopIfTrue="1">
      <formula>100</formula>
    </cfRule>
    <cfRule type="cellIs" priority="6" dxfId="0" operator="between" stopIfTrue="1">
      <formula>1</formula>
      <formula>100</formula>
    </cfRule>
  </conditionalFormatting>
  <conditionalFormatting sqref="F7:G7">
    <cfRule type="cellIs" priority="7" dxfId="1" operator="greaterThan" stopIfTrue="1">
      <formula>180</formula>
    </cfRule>
    <cfRule type="cellIs" priority="8" dxfId="0" operator="between" stopIfTrue="1">
      <formula>1</formula>
      <formula>180</formula>
    </cfRule>
  </conditionalFormatting>
  <conditionalFormatting sqref="F25:G25 F63:G63">
    <cfRule type="cellIs" priority="9" dxfId="1" operator="greaterThan" stopIfTrue="1">
      <formula>120</formula>
    </cfRule>
    <cfRule type="cellIs" priority="10" dxfId="0" operator="between" stopIfTrue="1">
      <formula>1</formula>
      <formula>120</formula>
    </cfRule>
  </conditionalFormatting>
  <conditionalFormatting sqref="F57:G57">
    <cfRule type="cellIs" priority="11" dxfId="1" operator="greaterThan" stopIfTrue="1">
      <formula>80</formula>
    </cfRule>
    <cfRule type="cellIs" priority="12" dxfId="0" operator="between" stopIfTrue="1">
      <formula>1</formula>
      <formula>80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2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05" sqref="F105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8" t="s">
        <v>111</v>
      </c>
      <c r="C1" s="158"/>
      <c r="D1" s="158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42" t="s">
        <v>384</v>
      </c>
      <c r="C2" s="142"/>
      <c r="D2" s="142"/>
      <c r="E2" s="130"/>
      <c r="F2" s="155"/>
      <c r="G2" s="59"/>
    </row>
    <row r="3" spans="1:7" ht="15.75" customHeight="1">
      <c r="A3" s="47" t="s">
        <v>29</v>
      </c>
      <c r="B3" s="144" t="s">
        <v>112</v>
      </c>
      <c r="C3" s="145"/>
      <c r="D3" s="145"/>
      <c r="E3" s="25">
        <v>25</v>
      </c>
      <c r="F3" s="12">
        <v>25</v>
      </c>
      <c r="G3" s="12"/>
    </row>
    <row r="4" spans="1:7" ht="15.75" customHeight="1">
      <c r="A4" s="47" t="s">
        <v>31</v>
      </c>
      <c r="B4" s="169" t="s">
        <v>113</v>
      </c>
      <c r="C4" s="170"/>
      <c r="D4" s="170"/>
      <c r="E4" s="25">
        <v>15</v>
      </c>
      <c r="F4" s="26">
        <v>15</v>
      </c>
      <c r="G4" s="26"/>
    </row>
    <row r="5" spans="1:7" ht="15.75" customHeight="1">
      <c r="A5" s="47" t="s">
        <v>33</v>
      </c>
      <c r="B5" s="144" t="s">
        <v>114</v>
      </c>
      <c r="C5" s="145"/>
      <c r="D5" s="145"/>
      <c r="E5" s="25">
        <v>15</v>
      </c>
      <c r="F5" s="10">
        <v>15</v>
      </c>
      <c r="G5" s="10"/>
    </row>
    <row r="6" spans="1:7" ht="15.75" customHeight="1">
      <c r="A6" s="47" t="s">
        <v>174</v>
      </c>
      <c r="B6" s="144" t="s">
        <v>115</v>
      </c>
      <c r="C6" s="145"/>
      <c r="D6" s="145"/>
      <c r="E6" s="25">
        <v>15</v>
      </c>
      <c r="F6" s="10">
        <v>15</v>
      </c>
      <c r="G6" s="10"/>
    </row>
    <row r="7" spans="1:7" ht="15.75">
      <c r="A7" s="136"/>
      <c r="B7" s="136"/>
      <c r="C7" s="137"/>
      <c r="D7" s="51" t="s">
        <v>49</v>
      </c>
      <c r="E7" s="19">
        <v>70</v>
      </c>
      <c r="F7" s="7">
        <f>IF(SUM(F3:F6)&gt;70,70,SUM(F3:F6))</f>
        <v>70</v>
      </c>
      <c r="G7" s="7">
        <f>IF(SUM(G3:G6)&gt;70,70,SUM(G3:G6))</f>
        <v>0</v>
      </c>
    </row>
    <row r="8" spans="1:7" ht="33" customHeight="1">
      <c r="A8" s="48">
        <v>2</v>
      </c>
      <c r="B8" s="142" t="s">
        <v>212</v>
      </c>
      <c r="C8" s="142"/>
      <c r="D8" s="142"/>
      <c r="E8" s="130"/>
      <c r="F8" s="155"/>
      <c r="G8" s="59"/>
    </row>
    <row r="9" spans="1:7" ht="15.75" customHeight="1">
      <c r="A9" s="47" t="s">
        <v>157</v>
      </c>
      <c r="B9" s="144" t="s">
        <v>213</v>
      </c>
      <c r="C9" s="145"/>
      <c r="D9" s="145"/>
      <c r="E9" s="25">
        <v>10</v>
      </c>
      <c r="F9" s="12">
        <v>10</v>
      </c>
      <c r="G9" s="12"/>
    </row>
    <row r="10" spans="1:7" ht="15.75" customHeight="1">
      <c r="A10" s="47" t="s">
        <v>158</v>
      </c>
      <c r="B10" s="144" t="s">
        <v>116</v>
      </c>
      <c r="C10" s="145"/>
      <c r="D10" s="145"/>
      <c r="E10" s="25">
        <v>10</v>
      </c>
      <c r="F10" s="12"/>
      <c r="G10" s="12"/>
    </row>
    <row r="11" spans="1:7" ht="15.75" customHeight="1">
      <c r="A11" s="47" t="s">
        <v>159</v>
      </c>
      <c r="B11" s="169" t="s">
        <v>117</v>
      </c>
      <c r="C11" s="170"/>
      <c r="D11" s="170"/>
      <c r="E11" s="25">
        <v>10</v>
      </c>
      <c r="F11" s="12"/>
      <c r="G11" s="12"/>
    </row>
    <row r="12" spans="1:7" ht="15.75" customHeight="1">
      <c r="A12" s="47" t="s">
        <v>178</v>
      </c>
      <c r="B12" s="144" t="s">
        <v>118</v>
      </c>
      <c r="C12" s="145"/>
      <c r="D12" s="145"/>
      <c r="E12" s="25">
        <v>10</v>
      </c>
      <c r="F12" s="12"/>
      <c r="G12" s="12"/>
    </row>
    <row r="13" spans="1:7" ht="15.75" customHeight="1">
      <c r="A13" s="47" t="s">
        <v>179</v>
      </c>
      <c r="B13" s="144" t="s">
        <v>119</v>
      </c>
      <c r="C13" s="145"/>
      <c r="D13" s="145"/>
      <c r="E13" s="25">
        <v>10</v>
      </c>
      <c r="F13" s="12">
        <v>10</v>
      </c>
      <c r="G13" s="12"/>
    </row>
    <row r="14" spans="1:7" ht="15.75" customHeight="1">
      <c r="A14" s="47" t="s">
        <v>8</v>
      </c>
      <c r="B14" s="144" t="s">
        <v>120</v>
      </c>
      <c r="C14" s="145"/>
      <c r="D14" s="145"/>
      <c r="E14" s="25">
        <v>10</v>
      </c>
      <c r="F14" s="12"/>
      <c r="G14" s="12"/>
    </row>
    <row r="15" spans="1:7" ht="15.75" customHeight="1">
      <c r="A15" s="47" t="s">
        <v>9</v>
      </c>
      <c r="B15" s="144" t="s">
        <v>385</v>
      </c>
      <c r="C15" s="145"/>
      <c r="D15" s="145"/>
      <c r="E15" s="25"/>
      <c r="F15" s="12">
        <v>10</v>
      </c>
      <c r="G15" s="12"/>
    </row>
    <row r="16" spans="1:7" ht="15.75" customHeight="1">
      <c r="A16" s="47" t="s">
        <v>10</v>
      </c>
      <c r="B16" s="144" t="s">
        <v>386</v>
      </c>
      <c r="C16" s="145"/>
      <c r="D16" s="145"/>
      <c r="E16" s="25">
        <v>10</v>
      </c>
      <c r="F16" s="12">
        <v>10</v>
      </c>
      <c r="G16" s="12"/>
    </row>
    <row r="17" spans="1:7" ht="16.5" customHeight="1">
      <c r="A17" s="134"/>
      <c r="B17" s="134"/>
      <c r="C17" s="135"/>
      <c r="D17" s="7" t="s">
        <v>49</v>
      </c>
      <c r="E17" s="19">
        <v>80</v>
      </c>
      <c r="F17" s="7">
        <f>IF(SUM(F9:F16)&gt;80,80,SUM(F9:F16))</f>
        <v>40</v>
      </c>
      <c r="G17" s="7">
        <f>IF(SUM(G9:G16)&gt;80,80,SUM(G9:G16))</f>
        <v>0</v>
      </c>
    </row>
    <row r="18" spans="1:7" ht="33" customHeight="1">
      <c r="A18" s="48">
        <v>3</v>
      </c>
      <c r="B18" s="142" t="s">
        <v>387</v>
      </c>
      <c r="C18" s="142"/>
      <c r="D18" s="142"/>
      <c r="E18" s="130"/>
      <c r="F18" s="155"/>
      <c r="G18" s="59"/>
    </row>
    <row r="19" spans="1:7" ht="16.5" customHeight="1">
      <c r="A19" s="47" t="s">
        <v>162</v>
      </c>
      <c r="B19" s="144" t="s">
        <v>388</v>
      </c>
      <c r="C19" s="145"/>
      <c r="D19" s="145"/>
      <c r="E19" s="25">
        <v>30</v>
      </c>
      <c r="F19" s="12">
        <v>30</v>
      </c>
      <c r="G19" s="12"/>
    </row>
    <row r="20" spans="1:7" ht="30" customHeight="1">
      <c r="A20" s="47" t="s">
        <v>163</v>
      </c>
      <c r="B20" s="174" t="s">
        <v>389</v>
      </c>
      <c r="C20" s="145"/>
      <c r="D20" s="145"/>
      <c r="E20" s="25">
        <v>20</v>
      </c>
      <c r="F20" s="12">
        <v>20</v>
      </c>
      <c r="G20" s="12"/>
    </row>
    <row r="21" spans="1:7" ht="16.5" customHeight="1">
      <c r="A21" s="47" t="s">
        <v>164</v>
      </c>
      <c r="B21" s="144" t="s">
        <v>121</v>
      </c>
      <c r="C21" s="145"/>
      <c r="D21" s="145"/>
      <c r="E21" s="25">
        <v>10</v>
      </c>
      <c r="F21" s="12">
        <v>10</v>
      </c>
      <c r="G21" s="12"/>
    </row>
    <row r="22" spans="1:7" ht="30" customHeight="1">
      <c r="A22" s="47" t="s">
        <v>165</v>
      </c>
      <c r="B22" s="144" t="s">
        <v>122</v>
      </c>
      <c r="C22" s="145"/>
      <c r="D22" s="145"/>
      <c r="E22" s="25">
        <v>10</v>
      </c>
      <c r="F22" s="12">
        <v>10</v>
      </c>
      <c r="G22" s="12"/>
    </row>
    <row r="23" spans="1:7" ht="16.5" customHeight="1">
      <c r="A23" s="47" t="s">
        <v>166</v>
      </c>
      <c r="B23" s="144" t="s">
        <v>390</v>
      </c>
      <c r="C23" s="145"/>
      <c r="D23" s="145"/>
      <c r="E23" s="25">
        <v>10</v>
      </c>
      <c r="F23" s="12">
        <v>10</v>
      </c>
      <c r="G23" s="12"/>
    </row>
    <row r="24" spans="1:7" ht="16.5" customHeight="1">
      <c r="A24" s="47" t="s">
        <v>184</v>
      </c>
      <c r="B24" s="144" t="s">
        <v>391</v>
      </c>
      <c r="C24" s="145"/>
      <c r="D24" s="145"/>
      <c r="E24" s="25">
        <v>20</v>
      </c>
      <c r="F24" s="12">
        <v>20</v>
      </c>
      <c r="G24" s="12"/>
    </row>
    <row r="25" spans="1:7" ht="16.5" customHeight="1">
      <c r="A25" s="134"/>
      <c r="B25" s="134"/>
      <c r="C25" s="135"/>
      <c r="D25" s="58" t="s">
        <v>49</v>
      </c>
      <c r="E25" s="19">
        <f>SUM(E19:E24)</f>
        <v>100</v>
      </c>
      <c r="F25" s="7">
        <f>IF(SUM(F19:F24)&gt;100,100,SUM(F19:F24))</f>
        <v>100</v>
      </c>
      <c r="G25" s="7">
        <f>IF(SUM(G19:G24)&gt;100,100,SUM(G19:G24))</f>
        <v>0</v>
      </c>
    </row>
    <row r="26" spans="1:7" ht="33" customHeight="1">
      <c r="A26" s="48">
        <v>4</v>
      </c>
      <c r="B26" s="142" t="s">
        <v>392</v>
      </c>
      <c r="C26" s="142"/>
      <c r="D26" s="142"/>
      <c r="E26" s="130"/>
      <c r="F26" s="155"/>
      <c r="G26" s="59"/>
    </row>
    <row r="27" spans="1:7" ht="16.5" customHeight="1">
      <c r="A27" s="47" t="s">
        <v>167</v>
      </c>
      <c r="B27" s="144" t="s">
        <v>123</v>
      </c>
      <c r="C27" s="145"/>
      <c r="D27" s="145"/>
      <c r="E27" s="25">
        <v>10</v>
      </c>
      <c r="F27" s="12">
        <v>10</v>
      </c>
      <c r="G27" s="12"/>
    </row>
    <row r="28" spans="1:7" ht="16.5" customHeight="1">
      <c r="A28" s="47" t="s">
        <v>168</v>
      </c>
      <c r="B28" s="144" t="s">
        <v>393</v>
      </c>
      <c r="C28" s="145"/>
      <c r="D28" s="145"/>
      <c r="E28" s="25">
        <v>10</v>
      </c>
      <c r="F28" s="12">
        <v>10</v>
      </c>
      <c r="G28" s="12"/>
    </row>
    <row r="29" spans="1:7" ht="16.5" customHeight="1">
      <c r="A29" s="47" t="s">
        <v>169</v>
      </c>
      <c r="B29" s="144" t="s">
        <v>124</v>
      </c>
      <c r="C29" s="145"/>
      <c r="D29" s="145"/>
      <c r="E29" s="25">
        <v>10</v>
      </c>
      <c r="F29" s="12">
        <v>10</v>
      </c>
      <c r="G29" s="12"/>
    </row>
    <row r="30" spans="1:7" ht="16.5" customHeight="1">
      <c r="A30" s="47" t="s">
        <v>170</v>
      </c>
      <c r="B30" s="144" t="s">
        <v>96</v>
      </c>
      <c r="C30" s="145"/>
      <c r="D30" s="145"/>
      <c r="E30" s="25">
        <v>40</v>
      </c>
      <c r="F30" s="12">
        <v>40</v>
      </c>
      <c r="G30" s="12"/>
    </row>
    <row r="31" spans="1:7" ht="16.5" customHeight="1">
      <c r="A31" s="134"/>
      <c r="B31" s="134"/>
      <c r="C31" s="135"/>
      <c r="D31" s="7" t="s">
        <v>49</v>
      </c>
      <c r="E31" s="19">
        <v>70</v>
      </c>
      <c r="F31" s="7">
        <f>IF(SUM(F27:F30)&gt;70,70,SUM(F27:F30))</f>
        <v>70</v>
      </c>
      <c r="G31" s="7">
        <f>IF(SUM(G27:G30)&gt;70,70,SUM(G27:G30))</f>
        <v>0</v>
      </c>
    </row>
    <row r="32" spans="1:7" ht="32.25" customHeight="1">
      <c r="A32" s="48">
        <v>5</v>
      </c>
      <c r="B32" s="142" t="s">
        <v>394</v>
      </c>
      <c r="C32" s="142"/>
      <c r="D32" s="142"/>
      <c r="E32" s="130"/>
      <c r="F32" s="155"/>
      <c r="G32" s="59"/>
    </row>
    <row r="33" spans="1:7" ht="15.75" customHeight="1">
      <c r="A33" s="47" t="s">
        <v>194</v>
      </c>
      <c r="B33" s="145" t="s">
        <v>395</v>
      </c>
      <c r="C33" s="145"/>
      <c r="D33" s="145"/>
      <c r="E33" s="25">
        <v>50</v>
      </c>
      <c r="F33" s="12">
        <v>50</v>
      </c>
      <c r="G33" s="12"/>
    </row>
    <row r="34" spans="1:7" ht="15.75" customHeight="1">
      <c r="A34" s="47" t="s">
        <v>195</v>
      </c>
      <c r="B34" s="145" t="s">
        <v>396</v>
      </c>
      <c r="C34" s="145"/>
      <c r="D34" s="145"/>
      <c r="E34" s="25">
        <v>20</v>
      </c>
      <c r="F34" s="12">
        <v>20</v>
      </c>
      <c r="G34" s="12"/>
    </row>
    <row r="35" spans="1:7" ht="16.5" customHeight="1">
      <c r="A35" s="47" t="s">
        <v>196</v>
      </c>
      <c r="B35" s="144" t="s">
        <v>397</v>
      </c>
      <c r="C35" s="145"/>
      <c r="D35" s="145"/>
      <c r="E35" s="25">
        <v>20</v>
      </c>
      <c r="F35" s="12">
        <v>10</v>
      </c>
      <c r="G35" s="12"/>
    </row>
    <row r="36" spans="1:7" ht="16.5" customHeight="1">
      <c r="A36" s="47" t="s">
        <v>197</v>
      </c>
      <c r="B36" s="144" t="s">
        <v>399</v>
      </c>
      <c r="C36" s="145"/>
      <c r="D36" s="145"/>
      <c r="E36" s="25">
        <v>20</v>
      </c>
      <c r="F36" s="12">
        <v>10</v>
      </c>
      <c r="G36" s="12"/>
    </row>
    <row r="37" spans="1:7" ht="16.5" customHeight="1">
      <c r="A37" s="47" t="s">
        <v>198</v>
      </c>
      <c r="B37" s="144" t="s">
        <v>398</v>
      </c>
      <c r="C37" s="145"/>
      <c r="D37" s="145"/>
      <c r="E37" s="39">
        <v>20</v>
      </c>
      <c r="F37" s="12">
        <v>10</v>
      </c>
      <c r="G37" s="12"/>
    </row>
    <row r="38" spans="1:7" ht="16.5" customHeight="1">
      <c r="A38" s="134"/>
      <c r="B38" s="134"/>
      <c r="C38" s="135"/>
      <c r="D38" s="7" t="s">
        <v>49</v>
      </c>
      <c r="E38" s="19">
        <v>100</v>
      </c>
      <c r="F38" s="7">
        <f>IF(SUM(F33:F37)&gt;100,100,SUM(F33:F37))</f>
        <v>100</v>
      </c>
      <c r="G38" s="7">
        <f>IF(SUM(G33:G37)&gt;100,100,SUM(G33:G37))</f>
        <v>0</v>
      </c>
    </row>
    <row r="39" spans="1:7" ht="36" customHeight="1">
      <c r="A39" s="48">
        <v>6</v>
      </c>
      <c r="B39" s="142" t="s">
        <v>400</v>
      </c>
      <c r="C39" s="142"/>
      <c r="D39" s="142"/>
      <c r="E39" s="130"/>
      <c r="F39" s="155"/>
      <c r="G39" s="59"/>
    </row>
    <row r="40" spans="1:7" ht="27.75" customHeight="1">
      <c r="A40" s="47" t="s">
        <v>199</v>
      </c>
      <c r="B40" s="144" t="s">
        <v>125</v>
      </c>
      <c r="C40" s="145"/>
      <c r="D40" s="145"/>
      <c r="E40" s="25">
        <v>20</v>
      </c>
      <c r="F40" s="12">
        <v>20</v>
      </c>
      <c r="G40" s="12"/>
    </row>
    <row r="41" spans="1:7" ht="27.75" customHeight="1">
      <c r="A41" s="47" t="s">
        <v>200</v>
      </c>
      <c r="B41" s="144" t="s">
        <v>401</v>
      </c>
      <c r="C41" s="145"/>
      <c r="D41" s="145"/>
      <c r="E41" s="25">
        <v>20</v>
      </c>
      <c r="F41" s="12">
        <v>20</v>
      </c>
      <c r="G41" s="12"/>
    </row>
    <row r="42" spans="1:7" ht="16.5" customHeight="1">
      <c r="A42" s="47" t="s">
        <v>201</v>
      </c>
      <c r="B42" s="144" t="s">
        <v>126</v>
      </c>
      <c r="C42" s="145"/>
      <c r="D42" s="145"/>
      <c r="E42" s="25">
        <v>10</v>
      </c>
      <c r="F42" s="12">
        <v>10</v>
      </c>
      <c r="G42" s="12"/>
    </row>
    <row r="43" spans="1:7" ht="16.5" customHeight="1">
      <c r="A43" s="134"/>
      <c r="B43" s="134"/>
      <c r="C43" s="135"/>
      <c r="D43" s="7" t="s">
        <v>49</v>
      </c>
      <c r="E43" s="19">
        <v>50</v>
      </c>
      <c r="F43" s="7">
        <f>IF(SUM(F40:F42)&gt;50,50,SUM(F40:F42))</f>
        <v>50</v>
      </c>
      <c r="G43" s="7">
        <f>IF(SUM(G40:G42)&gt;50,50,SUM(G40:G42))</f>
        <v>0</v>
      </c>
    </row>
    <row r="44" spans="1:7" ht="33" customHeight="1">
      <c r="A44" s="48">
        <v>7</v>
      </c>
      <c r="B44" s="142" t="s">
        <v>402</v>
      </c>
      <c r="C44" s="142"/>
      <c r="D44" s="142"/>
      <c r="E44" s="130"/>
      <c r="F44" s="155"/>
      <c r="G44" s="59"/>
    </row>
    <row r="45" spans="1:7" ht="15.75" customHeight="1">
      <c r="A45" s="47" t="s">
        <v>202</v>
      </c>
      <c r="B45" s="144" t="s">
        <v>403</v>
      </c>
      <c r="C45" s="145"/>
      <c r="D45" s="145"/>
      <c r="E45" s="25">
        <v>10</v>
      </c>
      <c r="F45" s="12">
        <v>10</v>
      </c>
      <c r="G45" s="12"/>
    </row>
    <row r="46" spans="1:7" ht="15.75" customHeight="1">
      <c r="A46" s="47" t="s">
        <v>203</v>
      </c>
      <c r="B46" s="144" t="s">
        <v>127</v>
      </c>
      <c r="C46" s="145"/>
      <c r="D46" s="145"/>
      <c r="E46" s="25">
        <v>10</v>
      </c>
      <c r="F46" s="12">
        <v>10</v>
      </c>
      <c r="G46" s="12"/>
    </row>
    <row r="47" spans="1:7" ht="15.75" customHeight="1">
      <c r="A47" s="47" t="s">
        <v>204</v>
      </c>
      <c r="B47" s="144" t="s">
        <v>128</v>
      </c>
      <c r="C47" s="145"/>
      <c r="D47" s="145"/>
      <c r="E47" s="25">
        <v>20</v>
      </c>
      <c r="F47" s="12">
        <v>20</v>
      </c>
      <c r="G47" s="12"/>
    </row>
    <row r="48" spans="1:7" ht="15.75" customHeight="1">
      <c r="A48" s="47" t="s">
        <v>22</v>
      </c>
      <c r="B48" s="144" t="s">
        <v>404</v>
      </c>
      <c r="C48" s="145"/>
      <c r="D48" s="145"/>
      <c r="E48" s="25">
        <v>10</v>
      </c>
      <c r="F48" s="12">
        <v>10</v>
      </c>
      <c r="G48" s="12"/>
    </row>
    <row r="49" spans="1:7" ht="15.75" customHeight="1">
      <c r="A49" s="47" t="s">
        <v>214</v>
      </c>
      <c r="B49" s="144" t="s">
        <v>405</v>
      </c>
      <c r="C49" s="145"/>
      <c r="D49" s="145"/>
      <c r="E49" s="25">
        <v>10</v>
      </c>
      <c r="F49" s="12">
        <v>10</v>
      </c>
      <c r="G49" s="12"/>
    </row>
    <row r="50" spans="1:7" ht="15.75" customHeight="1">
      <c r="A50" s="47" t="s">
        <v>215</v>
      </c>
      <c r="B50" s="144" t="s">
        <v>406</v>
      </c>
      <c r="C50" s="145"/>
      <c r="D50" s="145"/>
      <c r="E50" s="25">
        <v>10</v>
      </c>
      <c r="F50" s="12">
        <v>10</v>
      </c>
      <c r="G50" s="12"/>
    </row>
    <row r="51" spans="1:7" ht="16.5" customHeight="1">
      <c r="A51" s="134"/>
      <c r="B51" s="134"/>
      <c r="C51" s="135"/>
      <c r="D51" s="58" t="s">
        <v>49</v>
      </c>
      <c r="E51" s="19">
        <v>70</v>
      </c>
      <c r="F51" s="22">
        <f>IF(SUM(F45:F50)&gt;70,70,SUM(F45:F50))</f>
        <v>70</v>
      </c>
      <c r="G51" s="22">
        <f>IF(SUM(G45:G50)&gt;70,70,SUM(G45:G50))</f>
        <v>0</v>
      </c>
    </row>
    <row r="52" spans="1:7" ht="36" customHeight="1">
      <c r="A52" s="48">
        <v>8</v>
      </c>
      <c r="B52" s="142" t="s">
        <v>292</v>
      </c>
      <c r="C52" s="142"/>
      <c r="D52" s="142"/>
      <c r="E52" s="130"/>
      <c r="F52" s="155"/>
      <c r="G52" s="59"/>
    </row>
    <row r="53" spans="1:7" ht="16.5" customHeight="1">
      <c r="A53" s="47" t="s">
        <v>205</v>
      </c>
      <c r="B53" s="144" t="s">
        <v>407</v>
      </c>
      <c r="C53" s="145"/>
      <c r="D53" s="145"/>
      <c r="E53" s="25">
        <v>20</v>
      </c>
      <c r="F53" s="12">
        <v>20</v>
      </c>
      <c r="G53" s="12"/>
    </row>
    <row r="54" spans="1:7" ht="27.75" customHeight="1">
      <c r="A54" s="47" t="s">
        <v>206</v>
      </c>
      <c r="B54" s="144" t="s">
        <v>129</v>
      </c>
      <c r="C54" s="145"/>
      <c r="D54" s="145"/>
      <c r="E54" s="25">
        <v>20</v>
      </c>
      <c r="F54" s="12">
        <v>20</v>
      </c>
      <c r="G54" s="12"/>
    </row>
    <row r="55" spans="1:7" ht="16.5" customHeight="1">
      <c r="A55" s="134"/>
      <c r="B55" s="134"/>
      <c r="C55" s="135"/>
      <c r="D55" s="7" t="s">
        <v>49</v>
      </c>
      <c r="E55" s="19">
        <v>40</v>
      </c>
      <c r="F55" s="7">
        <f>IF(SUM(F53:F54)&gt;40,40,SUM(F53:F54))</f>
        <v>40</v>
      </c>
      <c r="G55" s="7">
        <f>IF(SUM(G53:G54)&gt;40,40,SUM(G53:G54))</f>
        <v>0</v>
      </c>
    </row>
    <row r="56" spans="1:7" ht="36" customHeight="1">
      <c r="A56" s="48">
        <v>9</v>
      </c>
      <c r="B56" s="142" t="s">
        <v>409</v>
      </c>
      <c r="C56" s="142"/>
      <c r="D56" s="142"/>
      <c r="E56" s="130"/>
      <c r="F56" s="155"/>
      <c r="G56" s="59"/>
    </row>
    <row r="57" spans="1:7" ht="15.75" customHeight="1">
      <c r="A57" s="47" t="s">
        <v>2</v>
      </c>
      <c r="B57" s="144" t="s">
        <v>408</v>
      </c>
      <c r="C57" s="145"/>
      <c r="D57" s="145"/>
      <c r="E57" s="25">
        <v>20</v>
      </c>
      <c r="F57" s="12">
        <v>20</v>
      </c>
      <c r="G57" s="12"/>
    </row>
    <row r="58" spans="1:7" ht="16.5" customHeight="1">
      <c r="A58" s="134"/>
      <c r="B58" s="134"/>
      <c r="C58" s="135"/>
      <c r="D58" s="7" t="s">
        <v>49</v>
      </c>
      <c r="E58" s="19">
        <v>20</v>
      </c>
      <c r="F58" s="7">
        <f>IF(SUM(F57)&gt;20,20,SUM(F57))</f>
        <v>20</v>
      </c>
      <c r="G58" s="7">
        <f>IF(SUM(G57)&gt;20,20,SUM(G57))</f>
        <v>0</v>
      </c>
    </row>
    <row r="59" spans="1:7" ht="33" customHeight="1">
      <c r="A59" s="48">
        <v>10</v>
      </c>
      <c r="B59" s="142" t="s">
        <v>410</v>
      </c>
      <c r="C59" s="142"/>
      <c r="D59" s="142"/>
      <c r="E59" s="130"/>
      <c r="F59" s="155"/>
      <c r="G59" s="59"/>
    </row>
    <row r="60" spans="1:7" ht="15.75" customHeight="1">
      <c r="A60" s="47" t="s">
        <v>216</v>
      </c>
      <c r="B60" s="144" t="s">
        <v>130</v>
      </c>
      <c r="C60" s="145"/>
      <c r="D60" s="145"/>
      <c r="E60" s="25">
        <v>40</v>
      </c>
      <c r="F60" s="12">
        <v>40</v>
      </c>
      <c r="G60" s="12"/>
    </row>
    <row r="61" spans="1:7" ht="30" customHeight="1">
      <c r="A61" s="47" t="s">
        <v>217</v>
      </c>
      <c r="B61" s="144" t="s">
        <v>260</v>
      </c>
      <c r="C61" s="145"/>
      <c r="D61" s="145"/>
      <c r="E61" s="25">
        <v>10</v>
      </c>
      <c r="F61" s="12">
        <v>10</v>
      </c>
      <c r="G61" s="12"/>
    </row>
    <row r="62" spans="1:7" ht="15.75" customHeight="1">
      <c r="A62" s="47" t="s">
        <v>218</v>
      </c>
      <c r="B62" s="144" t="s">
        <v>413</v>
      </c>
      <c r="C62" s="145"/>
      <c r="D62" s="145"/>
      <c r="E62" s="25">
        <v>5</v>
      </c>
      <c r="F62" s="12">
        <v>5</v>
      </c>
      <c r="G62" s="12"/>
    </row>
    <row r="63" spans="1:7" ht="15.75" customHeight="1">
      <c r="A63" s="47" t="s">
        <v>219</v>
      </c>
      <c r="B63" s="144" t="s">
        <v>109</v>
      </c>
      <c r="C63" s="145"/>
      <c r="D63" s="145"/>
      <c r="E63" s="25">
        <v>10</v>
      </c>
      <c r="F63" s="12">
        <v>10</v>
      </c>
      <c r="G63" s="12"/>
    </row>
    <row r="64" spans="1:7" ht="15.75" customHeight="1">
      <c r="A64" s="47" t="s">
        <v>220</v>
      </c>
      <c r="B64" s="144" t="s">
        <v>411</v>
      </c>
      <c r="C64" s="145"/>
      <c r="D64" s="145"/>
      <c r="E64" s="25">
        <v>10</v>
      </c>
      <c r="F64" s="12"/>
      <c r="G64" s="12"/>
    </row>
    <row r="65" spans="1:7" ht="15.75" customHeight="1">
      <c r="A65" s="47" t="s">
        <v>221</v>
      </c>
      <c r="B65" s="144" t="s">
        <v>345</v>
      </c>
      <c r="C65" s="145"/>
      <c r="D65" s="145"/>
      <c r="E65" s="25">
        <v>15</v>
      </c>
      <c r="F65" s="12">
        <v>10</v>
      </c>
      <c r="G65" s="12"/>
    </row>
    <row r="66" spans="1:7" ht="15.75" customHeight="1">
      <c r="A66" s="47" t="s">
        <v>222</v>
      </c>
      <c r="B66" s="144" t="s">
        <v>131</v>
      </c>
      <c r="C66" s="145"/>
      <c r="D66" s="145"/>
      <c r="E66" s="25">
        <v>10</v>
      </c>
      <c r="F66" s="12"/>
      <c r="G66" s="12"/>
    </row>
    <row r="67" spans="1:7" ht="16.5" customHeight="1">
      <c r="A67" s="134"/>
      <c r="B67" s="134"/>
      <c r="C67" s="135"/>
      <c r="D67" s="58" t="s">
        <v>49</v>
      </c>
      <c r="E67" s="40">
        <v>80</v>
      </c>
      <c r="F67" s="7">
        <f>IF(SUM(F60:F66)&gt;80,80,SUM(F60:F66))</f>
        <v>75</v>
      </c>
      <c r="G67" s="7">
        <f>IF(SUM(G60:G66)&gt;80,80,SUM(G60:G66))</f>
        <v>0</v>
      </c>
    </row>
    <row r="68" spans="1:7" ht="33" customHeight="1">
      <c r="A68" s="48">
        <v>11</v>
      </c>
      <c r="B68" s="142" t="s">
        <v>274</v>
      </c>
      <c r="C68" s="142"/>
      <c r="D68" s="142"/>
      <c r="E68" s="130"/>
      <c r="F68" s="155"/>
      <c r="G68" s="59"/>
    </row>
    <row r="69" spans="1:7" ht="15.75" customHeight="1">
      <c r="A69" s="47" t="s">
        <v>223</v>
      </c>
      <c r="B69" s="144" t="s">
        <v>412</v>
      </c>
      <c r="C69" s="145"/>
      <c r="D69" s="145"/>
      <c r="E69" s="25">
        <v>10</v>
      </c>
      <c r="F69" s="12">
        <v>10</v>
      </c>
      <c r="G69" s="12"/>
    </row>
    <row r="70" spans="1:7" ht="15.75" customHeight="1">
      <c r="A70" s="47" t="s">
        <v>224</v>
      </c>
      <c r="B70" s="144" t="s">
        <v>132</v>
      </c>
      <c r="C70" s="145"/>
      <c r="D70" s="145"/>
      <c r="E70" s="25">
        <v>10</v>
      </c>
      <c r="F70" s="12"/>
      <c r="G70" s="12"/>
    </row>
    <row r="71" spans="1:7" ht="15.75" customHeight="1">
      <c r="A71" s="47" t="s">
        <v>225</v>
      </c>
      <c r="B71" s="144" t="s">
        <v>133</v>
      </c>
      <c r="C71" s="145"/>
      <c r="D71" s="145"/>
      <c r="E71" s="25">
        <v>10</v>
      </c>
      <c r="F71" s="12">
        <v>10</v>
      </c>
      <c r="G71" s="12"/>
    </row>
    <row r="72" spans="1:7" ht="15.75" customHeight="1">
      <c r="A72" s="47" t="s">
        <v>226</v>
      </c>
      <c r="B72" s="144" t="s">
        <v>134</v>
      </c>
      <c r="C72" s="145"/>
      <c r="D72" s="145"/>
      <c r="E72" s="25">
        <v>10</v>
      </c>
      <c r="F72" s="12"/>
      <c r="G72" s="12"/>
    </row>
    <row r="73" spans="1:7" ht="30.75" customHeight="1">
      <c r="A73" s="47" t="s">
        <v>227</v>
      </c>
      <c r="B73" s="144" t="s">
        <v>414</v>
      </c>
      <c r="C73" s="145"/>
      <c r="D73" s="145"/>
      <c r="E73" s="25">
        <v>10</v>
      </c>
      <c r="F73" s="12">
        <v>10</v>
      </c>
      <c r="G73" s="12"/>
    </row>
    <row r="74" spans="1:7" ht="15.75" customHeight="1">
      <c r="A74" s="47" t="s">
        <v>228</v>
      </c>
      <c r="B74" s="144" t="s">
        <v>415</v>
      </c>
      <c r="C74" s="145"/>
      <c r="D74" s="145"/>
      <c r="E74" s="25">
        <v>10</v>
      </c>
      <c r="F74" s="12">
        <v>10</v>
      </c>
      <c r="G74" s="12"/>
    </row>
    <row r="75" spans="1:7" ht="30.75" customHeight="1">
      <c r="A75" s="47" t="s">
        <v>229</v>
      </c>
      <c r="B75" s="144" t="s">
        <v>440</v>
      </c>
      <c r="C75" s="145"/>
      <c r="D75" s="145"/>
      <c r="E75" s="25">
        <v>10</v>
      </c>
      <c r="F75" s="12"/>
      <c r="G75" s="12"/>
    </row>
    <row r="76" spans="1:7" ht="30.75" customHeight="1">
      <c r="A76" s="47" t="s">
        <v>230</v>
      </c>
      <c r="B76" s="144" t="s">
        <v>441</v>
      </c>
      <c r="C76" s="145"/>
      <c r="D76" s="145"/>
      <c r="E76" s="25">
        <v>10</v>
      </c>
      <c r="F76" s="12"/>
      <c r="G76" s="12"/>
    </row>
    <row r="77" spans="1:7" ht="30.75" customHeight="1">
      <c r="A77" s="47" t="s">
        <v>231</v>
      </c>
      <c r="B77" s="144" t="s">
        <v>135</v>
      </c>
      <c r="C77" s="145"/>
      <c r="D77" s="145"/>
      <c r="E77" s="25">
        <v>20</v>
      </c>
      <c r="F77" s="12">
        <v>20</v>
      </c>
      <c r="G77" s="12"/>
    </row>
    <row r="78" spans="1:7" ht="16.5" customHeight="1">
      <c r="A78" s="134"/>
      <c r="B78" s="134"/>
      <c r="C78" s="135"/>
      <c r="D78" s="58" t="s">
        <v>49</v>
      </c>
      <c r="E78" s="19">
        <v>100</v>
      </c>
      <c r="F78" s="22">
        <f>IF(SUM(F69:F77)&gt;100,100,SUM(F69:F77))</f>
        <v>60</v>
      </c>
      <c r="G78" s="22">
        <f>IF(SUM(G69:G77)&gt;100,100,SUM(G69:G77))</f>
        <v>0</v>
      </c>
    </row>
    <row r="79" spans="1:7" ht="36" customHeight="1">
      <c r="A79" s="48">
        <v>12</v>
      </c>
      <c r="B79" s="142" t="s">
        <v>416</v>
      </c>
      <c r="C79" s="142"/>
      <c r="D79" s="142"/>
      <c r="E79" s="130"/>
      <c r="F79" s="155"/>
      <c r="G79" s="59"/>
    </row>
    <row r="80" spans="1:7" ht="15.75" customHeight="1">
      <c r="A80" s="47" t="s">
        <v>232</v>
      </c>
      <c r="B80" s="144" t="s">
        <v>442</v>
      </c>
      <c r="C80" s="145"/>
      <c r="D80" s="145"/>
      <c r="E80" s="25">
        <v>10</v>
      </c>
      <c r="F80" s="12">
        <v>10</v>
      </c>
      <c r="G80" s="12"/>
    </row>
    <row r="81" spans="1:7" ht="15.75" customHeight="1">
      <c r="A81" s="47" t="s">
        <v>233</v>
      </c>
      <c r="B81" s="144" t="s">
        <v>417</v>
      </c>
      <c r="C81" s="145"/>
      <c r="D81" s="145"/>
      <c r="E81" s="25">
        <v>20</v>
      </c>
      <c r="F81" s="12"/>
      <c r="G81" s="12"/>
    </row>
    <row r="82" spans="1:7" ht="15.75" customHeight="1">
      <c r="A82" s="47" t="s">
        <v>234</v>
      </c>
      <c r="B82" s="144" t="s">
        <v>136</v>
      </c>
      <c r="C82" s="145"/>
      <c r="D82" s="145"/>
      <c r="E82" s="25">
        <v>20</v>
      </c>
      <c r="F82" s="12"/>
      <c r="G82" s="12"/>
    </row>
    <row r="83" spans="1:7" ht="16.5" customHeight="1">
      <c r="A83" s="134"/>
      <c r="B83" s="134"/>
      <c r="C83" s="135"/>
      <c r="D83" s="7" t="s">
        <v>49</v>
      </c>
      <c r="E83" s="19">
        <v>50</v>
      </c>
      <c r="F83" s="7">
        <f>IF(SUM(F80:F82)&gt;50,50,SUM(F80:F82))</f>
        <v>10</v>
      </c>
      <c r="G83" s="7">
        <f>IF(SUM(G80:G82)&gt;50,50,SUM(G80:G82))</f>
        <v>0</v>
      </c>
    </row>
    <row r="84" spans="1:7" ht="33" customHeight="1">
      <c r="A84" s="48">
        <v>13</v>
      </c>
      <c r="B84" s="142" t="s">
        <v>240</v>
      </c>
      <c r="C84" s="142"/>
      <c r="D84" s="142"/>
      <c r="E84" s="130"/>
      <c r="F84" s="155"/>
      <c r="G84" s="59"/>
    </row>
    <row r="85" spans="1:7" ht="15.75" customHeight="1">
      <c r="A85" s="47" t="s">
        <v>235</v>
      </c>
      <c r="B85" s="144" t="s">
        <v>137</v>
      </c>
      <c r="C85" s="145"/>
      <c r="D85" s="145"/>
      <c r="E85" s="25">
        <v>20</v>
      </c>
      <c r="F85" s="12">
        <v>20</v>
      </c>
      <c r="G85" s="12"/>
    </row>
    <row r="86" spans="1:7" ht="15.75" customHeight="1">
      <c r="A86" s="47" t="s">
        <v>236</v>
      </c>
      <c r="B86" s="144" t="s">
        <v>138</v>
      </c>
      <c r="C86" s="145"/>
      <c r="D86" s="145"/>
      <c r="E86" s="25">
        <v>10</v>
      </c>
      <c r="F86" s="12">
        <v>10</v>
      </c>
      <c r="G86" s="12"/>
    </row>
    <row r="87" spans="1:7" ht="15.75" customHeight="1">
      <c r="A87" s="47" t="s">
        <v>237</v>
      </c>
      <c r="B87" s="144" t="s">
        <v>139</v>
      </c>
      <c r="C87" s="145"/>
      <c r="D87" s="145"/>
      <c r="E87" s="25">
        <v>10</v>
      </c>
      <c r="F87" s="12">
        <v>10</v>
      </c>
      <c r="G87" s="12"/>
    </row>
    <row r="88" spans="1:7" ht="15.75" customHeight="1">
      <c r="A88" s="47" t="s">
        <v>238</v>
      </c>
      <c r="B88" s="144" t="s">
        <v>140</v>
      </c>
      <c r="C88" s="145"/>
      <c r="D88" s="145"/>
      <c r="E88" s="25">
        <v>10</v>
      </c>
      <c r="F88" s="12">
        <v>10</v>
      </c>
      <c r="G88" s="12"/>
    </row>
    <row r="89" spans="1:7" ht="16.5" customHeight="1">
      <c r="A89" s="47" t="s">
        <v>239</v>
      </c>
      <c r="B89" s="144" t="s">
        <v>418</v>
      </c>
      <c r="C89" s="145"/>
      <c r="D89" s="145"/>
      <c r="E89" s="25">
        <v>10</v>
      </c>
      <c r="F89" s="12">
        <v>10</v>
      </c>
      <c r="G89" s="12"/>
    </row>
    <row r="90" spans="1:7" ht="16.5" customHeight="1">
      <c r="A90" s="134"/>
      <c r="B90" s="134"/>
      <c r="C90" s="135"/>
      <c r="D90" s="58" t="s">
        <v>49</v>
      </c>
      <c r="E90" s="29">
        <v>60</v>
      </c>
      <c r="F90" s="28">
        <f>IF(SUM(F85:F89)&gt;60,60,SUM(F85:F89))</f>
        <v>60</v>
      </c>
      <c r="G90" s="28">
        <f>IF(SUM(G85:G89)&gt;60,60,SUM(G85:G89))</f>
        <v>0</v>
      </c>
    </row>
    <row r="91" spans="1:7" ht="33" customHeight="1">
      <c r="A91" s="48">
        <v>14</v>
      </c>
      <c r="B91" s="142" t="s">
        <v>243</v>
      </c>
      <c r="C91" s="142"/>
      <c r="D91" s="175"/>
      <c r="E91" s="130"/>
      <c r="F91" s="155"/>
      <c r="G91" s="67"/>
    </row>
    <row r="92" spans="1:7" ht="15.75" customHeight="1">
      <c r="A92" s="47" t="s">
        <v>241</v>
      </c>
      <c r="B92" s="168" t="s">
        <v>141</v>
      </c>
      <c r="C92" s="168"/>
      <c r="D92" s="144"/>
      <c r="E92" s="30">
        <v>20</v>
      </c>
      <c r="F92" s="6">
        <v>20</v>
      </c>
      <c r="G92" s="6"/>
    </row>
    <row r="93" spans="1:7" ht="15.75" customHeight="1">
      <c r="A93" s="56"/>
      <c r="B93" s="56"/>
      <c r="C93" s="171" t="s">
        <v>142</v>
      </c>
      <c r="D93" s="163"/>
      <c r="E93" s="27"/>
      <c r="F93" s="8"/>
      <c r="G93" s="8"/>
    </row>
    <row r="94" spans="1:7" ht="15.75" customHeight="1">
      <c r="A94" s="56"/>
      <c r="B94" s="56"/>
      <c r="C94" s="172" t="s">
        <v>419</v>
      </c>
      <c r="D94" s="163"/>
      <c r="E94" s="24"/>
      <c r="F94" s="6"/>
      <c r="G94" s="6"/>
    </row>
    <row r="95" spans="1:7" ht="15.75" customHeight="1">
      <c r="A95" s="56"/>
      <c r="B95" s="56"/>
      <c r="C95" s="172" t="s">
        <v>420</v>
      </c>
      <c r="D95" s="163"/>
      <c r="E95" s="24"/>
      <c r="F95" s="6"/>
      <c r="G95" s="6"/>
    </row>
    <row r="96" spans="1:7" ht="15.75" customHeight="1">
      <c r="A96" s="56"/>
      <c r="B96" s="56"/>
      <c r="C96" s="172" t="s">
        <v>421</v>
      </c>
      <c r="D96" s="163"/>
      <c r="E96" s="24"/>
      <c r="F96" s="6"/>
      <c r="G96" s="6"/>
    </row>
    <row r="97" spans="1:7" ht="15.75" customHeight="1">
      <c r="A97" s="47" t="s">
        <v>242</v>
      </c>
      <c r="B97" s="168" t="s">
        <v>143</v>
      </c>
      <c r="C97" s="168"/>
      <c r="D97" s="168"/>
      <c r="E97" s="30">
        <v>20</v>
      </c>
      <c r="F97" s="6">
        <v>20</v>
      </c>
      <c r="G97" s="6"/>
    </row>
    <row r="98" spans="1:7" ht="15.75" customHeight="1">
      <c r="A98" s="56"/>
      <c r="B98" s="56"/>
      <c r="C98" s="172" t="s">
        <v>422</v>
      </c>
      <c r="D98" s="163"/>
      <c r="E98" s="24"/>
      <c r="F98" s="6"/>
      <c r="G98" s="6"/>
    </row>
    <row r="99" spans="1:7" ht="15.75" customHeight="1">
      <c r="A99" s="56"/>
      <c r="B99" s="56"/>
      <c r="C99" s="172" t="s">
        <v>423</v>
      </c>
      <c r="D99" s="163"/>
      <c r="E99" s="24"/>
      <c r="F99" s="6"/>
      <c r="G99" s="6"/>
    </row>
    <row r="100" spans="1:7" ht="15.75" customHeight="1">
      <c r="A100" s="56"/>
      <c r="B100" s="56"/>
      <c r="C100" s="172" t="s">
        <v>424</v>
      </c>
      <c r="D100" s="163"/>
      <c r="E100" s="24"/>
      <c r="F100" s="6"/>
      <c r="G100" s="6"/>
    </row>
    <row r="101" spans="1:7" ht="15.75" customHeight="1">
      <c r="A101" s="47" t="s">
        <v>244</v>
      </c>
      <c r="B101" s="144" t="s">
        <v>144</v>
      </c>
      <c r="C101" s="145"/>
      <c r="D101" s="145"/>
      <c r="E101" s="13">
        <v>20</v>
      </c>
      <c r="F101" s="6">
        <v>20</v>
      </c>
      <c r="G101" s="6"/>
    </row>
    <row r="102" spans="1:7" ht="33" customHeight="1">
      <c r="A102" s="47" t="s">
        <v>245</v>
      </c>
      <c r="B102" s="144" t="s">
        <v>425</v>
      </c>
      <c r="C102" s="145"/>
      <c r="D102" s="145"/>
      <c r="E102" s="13">
        <v>10</v>
      </c>
      <c r="F102" s="6">
        <v>10</v>
      </c>
      <c r="G102" s="6"/>
    </row>
    <row r="103" spans="1:7" ht="15.75" customHeight="1">
      <c r="A103" s="47" t="s">
        <v>246</v>
      </c>
      <c r="B103" s="144" t="s">
        <v>426</v>
      </c>
      <c r="C103" s="145"/>
      <c r="D103" s="145"/>
      <c r="E103" s="24">
        <v>10</v>
      </c>
      <c r="F103" s="6">
        <v>10</v>
      </c>
      <c r="G103" s="6"/>
    </row>
    <row r="104" spans="1:9" ht="16.5" customHeight="1">
      <c r="A104" s="134"/>
      <c r="B104" s="134"/>
      <c r="C104" s="135"/>
      <c r="D104" s="7" t="s">
        <v>49</v>
      </c>
      <c r="E104" s="19">
        <v>80</v>
      </c>
      <c r="F104" s="7">
        <f>IF(SUM(F92:F103)&gt;80,80,SUM(F92:F103))</f>
        <v>80</v>
      </c>
      <c r="G104" s="7">
        <f>IF(SUM(G92:G103)&gt;80,80,SUM(G92:G103))</f>
        <v>0</v>
      </c>
      <c r="I104"/>
    </row>
    <row r="105" spans="2:4" ht="12.75">
      <c r="B105" s="31"/>
      <c r="C105" s="31"/>
      <c r="D105" s="31"/>
    </row>
    <row r="107" spans="2:7" ht="78.75">
      <c r="B107" s="76" t="s">
        <v>279</v>
      </c>
      <c r="D107" s="38" t="s">
        <v>145</v>
      </c>
      <c r="E107" s="38" t="s">
        <v>319</v>
      </c>
      <c r="F107" s="38" t="s">
        <v>53</v>
      </c>
      <c r="G107" s="38" t="s">
        <v>250</v>
      </c>
    </row>
    <row r="108" spans="4:7" ht="15.75">
      <c r="D108" s="35"/>
      <c r="E108" s="18">
        <v>1000</v>
      </c>
      <c r="F108" s="7">
        <f>F104+F90+F83+F78+F67+F58+F55+F51+F43+F38+F31+F25+F17+F7</f>
        <v>845</v>
      </c>
      <c r="G108" s="7">
        <f>G104+G90+G83+G78+G67+G58+G55+G51+G43+G38+G31+G25+G17+G7</f>
        <v>0</v>
      </c>
    </row>
  </sheetData>
  <sheetProtection password="EFFD" sheet="1" objects="1" scenarios="1" selectLockedCells="1"/>
  <mergeCells count="118">
    <mergeCell ref="B102:D102"/>
    <mergeCell ref="B103:D103"/>
    <mergeCell ref="A104:C104"/>
    <mergeCell ref="B91:D91"/>
    <mergeCell ref="C95:D95"/>
    <mergeCell ref="C99:D99"/>
    <mergeCell ref="C98:D98"/>
    <mergeCell ref="C100:D100"/>
    <mergeCell ref="B101:D101"/>
    <mergeCell ref="C93:D93"/>
    <mergeCell ref="C94:D94"/>
    <mergeCell ref="C96:D96"/>
    <mergeCell ref="B97:D97"/>
    <mergeCell ref="B89:D89"/>
    <mergeCell ref="A90:C90"/>
    <mergeCell ref="B92:D92"/>
    <mergeCell ref="E91:F91"/>
    <mergeCell ref="B85:D85"/>
    <mergeCell ref="B86:D86"/>
    <mergeCell ref="B87:D87"/>
    <mergeCell ref="B88:D88"/>
    <mergeCell ref="B82:D82"/>
    <mergeCell ref="A83:C83"/>
    <mergeCell ref="B84:D84"/>
    <mergeCell ref="E84:F84"/>
    <mergeCell ref="B79:D79"/>
    <mergeCell ref="E79:F79"/>
    <mergeCell ref="B80:D80"/>
    <mergeCell ref="B81:D81"/>
    <mergeCell ref="B73:D73"/>
    <mergeCell ref="B74:D74"/>
    <mergeCell ref="B75:D75"/>
    <mergeCell ref="A78:C78"/>
    <mergeCell ref="B76:D76"/>
    <mergeCell ref="B77:D77"/>
    <mergeCell ref="B69:D69"/>
    <mergeCell ref="B70:D70"/>
    <mergeCell ref="B71:D71"/>
    <mergeCell ref="B72:D72"/>
    <mergeCell ref="A67:C67"/>
    <mergeCell ref="B66:D66"/>
    <mergeCell ref="B68:D68"/>
    <mergeCell ref="E68:F68"/>
    <mergeCell ref="B62:D62"/>
    <mergeCell ref="B63:D63"/>
    <mergeCell ref="B64:D64"/>
    <mergeCell ref="B65:D65"/>
    <mergeCell ref="E56:F56"/>
    <mergeCell ref="B61:D61"/>
    <mergeCell ref="A58:C58"/>
    <mergeCell ref="B59:D59"/>
    <mergeCell ref="E59:F59"/>
    <mergeCell ref="B60:D60"/>
    <mergeCell ref="B53:D53"/>
    <mergeCell ref="B54:D54"/>
    <mergeCell ref="B57:D57"/>
    <mergeCell ref="A55:C55"/>
    <mergeCell ref="B56:D56"/>
    <mergeCell ref="B50:D50"/>
    <mergeCell ref="A51:C51"/>
    <mergeCell ref="B52:D52"/>
    <mergeCell ref="E52:F52"/>
    <mergeCell ref="E44:F44"/>
    <mergeCell ref="B45:D45"/>
    <mergeCell ref="B46:D46"/>
    <mergeCell ref="B49:D49"/>
    <mergeCell ref="B47:D47"/>
    <mergeCell ref="B48:D48"/>
    <mergeCell ref="B23:D23"/>
    <mergeCell ref="B24:D24"/>
    <mergeCell ref="A25:C25"/>
    <mergeCell ref="B20:D20"/>
    <mergeCell ref="B22:D22"/>
    <mergeCell ref="B1:D1"/>
    <mergeCell ref="A7:C7"/>
    <mergeCell ref="B9:D9"/>
    <mergeCell ref="B5:D5"/>
    <mergeCell ref="B6:D6"/>
    <mergeCell ref="B8:D8"/>
    <mergeCell ref="A17:C17"/>
    <mergeCell ref="B16:D16"/>
    <mergeCell ref="B18:D18"/>
    <mergeCell ref="E2:F2"/>
    <mergeCell ref="B3:D3"/>
    <mergeCell ref="B4:D4"/>
    <mergeCell ref="B2:D2"/>
    <mergeCell ref="E18:F18"/>
    <mergeCell ref="E8:F8"/>
    <mergeCell ref="B11:D11"/>
    <mergeCell ref="B21:D21"/>
    <mergeCell ref="B12:D12"/>
    <mergeCell ref="B10:D10"/>
    <mergeCell ref="B14:D14"/>
    <mergeCell ref="B13:D13"/>
    <mergeCell ref="B19:D19"/>
    <mergeCell ref="B15:D15"/>
    <mergeCell ref="B26:D26"/>
    <mergeCell ref="E26:F26"/>
    <mergeCell ref="B27:D27"/>
    <mergeCell ref="B35:D35"/>
    <mergeCell ref="B32:D32"/>
    <mergeCell ref="E32:F32"/>
    <mergeCell ref="B28:D28"/>
    <mergeCell ref="A31:C31"/>
    <mergeCell ref="B29:D29"/>
    <mergeCell ref="B30:D30"/>
    <mergeCell ref="B33:D33"/>
    <mergeCell ref="B34:D34"/>
    <mergeCell ref="A38:C38"/>
    <mergeCell ref="B36:D36"/>
    <mergeCell ref="B37:D37"/>
    <mergeCell ref="B44:D44"/>
    <mergeCell ref="E39:F39"/>
    <mergeCell ref="B40:D40"/>
    <mergeCell ref="B41:D41"/>
    <mergeCell ref="B42:D42"/>
    <mergeCell ref="B39:D39"/>
    <mergeCell ref="A43:C43"/>
  </mergeCells>
  <conditionalFormatting sqref="F108:G108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31:G31 F7:G7 F51:G51">
    <cfRule type="cellIs" priority="3" dxfId="1" operator="greaterThan" stopIfTrue="1">
      <formula>70</formula>
    </cfRule>
    <cfRule type="cellIs" priority="4" dxfId="0" operator="between" stopIfTrue="1">
      <formula>1</formula>
      <formula>70</formula>
    </cfRule>
  </conditionalFormatting>
  <conditionalFormatting sqref="F55:G55">
    <cfRule type="cellIs" priority="5" dxfId="1" operator="greaterThan" stopIfTrue="1">
      <formula>40</formula>
    </cfRule>
    <cfRule type="cellIs" priority="6" dxfId="0" operator="between" stopIfTrue="1">
      <formula>1</formula>
      <formula>40</formula>
    </cfRule>
  </conditionalFormatting>
  <conditionalFormatting sqref="F43:G43 F83:G83">
    <cfRule type="cellIs" priority="7" dxfId="1" operator="greaterThan" stopIfTrue="1">
      <formula>50</formula>
    </cfRule>
    <cfRule type="cellIs" priority="8" dxfId="0" operator="between" stopIfTrue="1">
      <formula>1</formula>
      <formula>50</formula>
    </cfRule>
  </conditionalFormatting>
  <conditionalFormatting sqref="F25:G25 F38:G38 F78:G78">
    <cfRule type="cellIs" priority="9" dxfId="1" operator="greaterThan" stopIfTrue="1">
      <formula>100</formula>
    </cfRule>
    <cfRule type="cellIs" priority="10" dxfId="0" operator="between" stopIfTrue="1">
      <formula>1</formula>
      <formula>100</formula>
    </cfRule>
  </conditionalFormatting>
  <conditionalFormatting sqref="F17:G17 F67:G67 F104:G104">
    <cfRule type="cellIs" priority="11" dxfId="1" operator="greaterThan" stopIfTrue="1">
      <formula>80</formula>
    </cfRule>
    <cfRule type="cellIs" priority="12" dxfId="0" operator="between" stopIfTrue="1">
      <formula>1</formula>
      <formula>80</formula>
    </cfRule>
  </conditionalFormatting>
  <conditionalFormatting sqref="F58:G58">
    <cfRule type="cellIs" priority="13" dxfId="1" operator="greaterThan" stopIfTrue="1">
      <formula>20</formula>
    </cfRule>
    <cfRule type="cellIs" priority="14" dxfId="0" operator="between" stopIfTrue="1">
      <formula>1</formula>
      <formula>20</formula>
    </cfRule>
  </conditionalFormatting>
  <conditionalFormatting sqref="F90:G90">
    <cfRule type="cellIs" priority="15" dxfId="1" operator="greaterThan" stopIfTrue="1">
      <formula>60</formula>
    </cfRule>
    <cfRule type="cellIs" priority="16" dxfId="0" operator="between" stopIfTrue="1">
      <formula>1</formula>
      <formula>60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3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37" sqref="F37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8" t="s">
        <v>146</v>
      </c>
      <c r="C1" s="158"/>
      <c r="D1" s="158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42" t="s">
        <v>443</v>
      </c>
      <c r="C2" s="142"/>
      <c r="D2" s="142"/>
      <c r="E2" s="130"/>
      <c r="F2" s="155"/>
      <c r="G2" s="59"/>
    </row>
    <row r="3" spans="1:7" ht="32.25" customHeight="1">
      <c r="A3" s="47" t="s">
        <v>29</v>
      </c>
      <c r="B3" s="144" t="s">
        <v>427</v>
      </c>
      <c r="C3" s="145"/>
      <c r="D3" s="145"/>
      <c r="E3" s="24">
        <v>50</v>
      </c>
      <c r="F3" s="12">
        <v>50</v>
      </c>
      <c r="G3" s="12"/>
    </row>
    <row r="4" spans="1:7" ht="15.75" customHeight="1">
      <c r="A4" s="47" t="s">
        <v>31</v>
      </c>
      <c r="B4" s="169" t="s">
        <v>147</v>
      </c>
      <c r="C4" s="170"/>
      <c r="D4" s="170"/>
      <c r="E4" s="24">
        <v>30</v>
      </c>
      <c r="F4" s="68">
        <v>30</v>
      </c>
      <c r="G4" s="68"/>
    </row>
    <row r="5" spans="1:7" ht="15.75" customHeight="1">
      <c r="A5" s="47" t="s">
        <v>33</v>
      </c>
      <c r="B5" s="144" t="s">
        <v>261</v>
      </c>
      <c r="C5" s="145"/>
      <c r="D5" s="145"/>
      <c r="E5" s="24">
        <v>50</v>
      </c>
      <c r="F5" s="69"/>
      <c r="G5" s="69"/>
    </row>
    <row r="6" spans="1:7" ht="15.75" customHeight="1">
      <c r="A6" s="47" t="s">
        <v>174</v>
      </c>
      <c r="B6" s="144" t="s">
        <v>148</v>
      </c>
      <c r="C6" s="145"/>
      <c r="D6" s="145"/>
      <c r="E6" s="24">
        <v>30</v>
      </c>
      <c r="F6" s="69"/>
      <c r="G6" s="69"/>
    </row>
    <row r="7" spans="1:7" ht="15.75" customHeight="1">
      <c r="A7" s="47" t="s">
        <v>175</v>
      </c>
      <c r="B7" s="144" t="s">
        <v>428</v>
      </c>
      <c r="C7" s="145"/>
      <c r="D7" s="145"/>
      <c r="E7" s="24">
        <v>40</v>
      </c>
      <c r="F7" s="69"/>
      <c r="G7" s="69"/>
    </row>
    <row r="8" spans="1:7" ht="15.75">
      <c r="A8" s="136"/>
      <c r="B8" s="136"/>
      <c r="C8" s="137"/>
      <c r="D8" s="51" t="s">
        <v>49</v>
      </c>
      <c r="E8" s="19">
        <v>200</v>
      </c>
      <c r="F8" s="7">
        <f>IF(SUM(F3:F7)&gt;200,200,SUM(F3:F7))</f>
        <v>80</v>
      </c>
      <c r="G8" s="7">
        <f>IF(SUM(G3:G7)&gt;200,200,SUM(G3:G7))</f>
        <v>0</v>
      </c>
    </row>
    <row r="9" spans="1:7" ht="33" customHeight="1">
      <c r="A9" s="48">
        <v>2</v>
      </c>
      <c r="B9" s="142" t="s">
        <v>429</v>
      </c>
      <c r="C9" s="142"/>
      <c r="D9" s="142"/>
      <c r="E9" s="130"/>
      <c r="F9" s="155"/>
      <c r="G9" s="59"/>
    </row>
    <row r="10" spans="1:7" ht="15.75" customHeight="1">
      <c r="A10" s="47" t="s">
        <v>157</v>
      </c>
      <c r="B10" s="144" t="s">
        <v>444</v>
      </c>
      <c r="C10" s="145"/>
      <c r="D10" s="145"/>
      <c r="E10" s="24">
        <v>50</v>
      </c>
      <c r="F10" s="12">
        <v>50</v>
      </c>
      <c r="G10" s="12"/>
    </row>
    <row r="11" spans="1:7" ht="15.75" customHeight="1">
      <c r="A11" s="47" t="s">
        <v>158</v>
      </c>
      <c r="B11" s="144" t="s">
        <v>247</v>
      </c>
      <c r="C11" s="145"/>
      <c r="D11" s="145"/>
      <c r="E11" s="24">
        <v>100</v>
      </c>
      <c r="F11" s="12">
        <v>100</v>
      </c>
      <c r="G11" s="12"/>
    </row>
    <row r="12" spans="1:7" ht="16.5" customHeight="1">
      <c r="A12" s="47" t="s">
        <v>159</v>
      </c>
      <c r="B12" s="173" t="s">
        <v>430</v>
      </c>
      <c r="C12" s="170"/>
      <c r="D12" s="170"/>
      <c r="E12" s="24">
        <v>50</v>
      </c>
      <c r="F12" s="12">
        <v>50</v>
      </c>
      <c r="G12" s="12"/>
    </row>
    <row r="13" spans="1:7" ht="16.5" customHeight="1">
      <c r="A13" s="134"/>
      <c r="B13" s="134"/>
      <c r="C13" s="135"/>
      <c r="D13" s="7" t="s">
        <v>49</v>
      </c>
      <c r="E13" s="19">
        <v>200</v>
      </c>
      <c r="F13" s="7">
        <f>IF(SUM(F10:F12)&gt;200,200,SUM(F10:F12))</f>
        <v>200</v>
      </c>
      <c r="G13" s="7">
        <f>IF(SUM(G10:G12)&gt;200,200,SUM(G10:G12))</f>
        <v>0</v>
      </c>
    </row>
    <row r="14" spans="1:7" ht="33" customHeight="1">
      <c r="A14" s="48">
        <v>3</v>
      </c>
      <c r="B14" s="142" t="s">
        <v>248</v>
      </c>
      <c r="C14" s="142"/>
      <c r="D14" s="142"/>
      <c r="E14" s="130"/>
      <c r="F14" s="155"/>
      <c r="G14" s="59"/>
    </row>
    <row r="15" spans="1:7" ht="15.75" customHeight="1">
      <c r="A15" s="47" t="s">
        <v>162</v>
      </c>
      <c r="B15" s="144" t="s">
        <v>149</v>
      </c>
      <c r="C15" s="145"/>
      <c r="D15" s="145"/>
      <c r="E15" s="25">
        <v>50</v>
      </c>
      <c r="F15" s="12"/>
      <c r="G15" s="12"/>
    </row>
    <row r="16" spans="1:7" ht="15.75" customHeight="1">
      <c r="A16" s="47" t="s">
        <v>163</v>
      </c>
      <c r="B16" s="144" t="s">
        <v>150</v>
      </c>
      <c r="C16" s="145"/>
      <c r="D16" s="145"/>
      <c r="E16" s="25">
        <v>100</v>
      </c>
      <c r="F16" s="12">
        <v>100</v>
      </c>
      <c r="G16" s="12"/>
    </row>
    <row r="17" spans="1:7" ht="16.5" customHeight="1">
      <c r="A17" s="134"/>
      <c r="B17" s="134"/>
      <c r="C17" s="135"/>
      <c r="D17" s="58" t="s">
        <v>49</v>
      </c>
      <c r="E17" s="19">
        <v>150</v>
      </c>
      <c r="F17" s="22">
        <f>IF(SUM(F15:F16)&gt;150,150,SUM(F15:F16))</f>
        <v>100</v>
      </c>
      <c r="G17" s="22">
        <f>IF(SUM(G15:G16)&gt;150,150,SUM(G15:G16))</f>
        <v>0</v>
      </c>
    </row>
    <row r="18" spans="1:7" ht="33" customHeight="1">
      <c r="A18" s="48">
        <v>4</v>
      </c>
      <c r="B18" s="142" t="s">
        <v>262</v>
      </c>
      <c r="C18" s="142"/>
      <c r="D18" s="142"/>
      <c r="E18" s="130"/>
      <c r="F18" s="155"/>
      <c r="G18" s="59"/>
    </row>
    <row r="19" spans="1:7" ht="16.5" customHeight="1">
      <c r="A19" s="47" t="s">
        <v>167</v>
      </c>
      <c r="B19" s="144" t="s">
        <v>431</v>
      </c>
      <c r="C19" s="145"/>
      <c r="D19" s="145"/>
      <c r="E19" s="24">
        <v>50</v>
      </c>
      <c r="F19" s="12">
        <v>50</v>
      </c>
      <c r="G19" s="12"/>
    </row>
    <row r="20" spans="1:7" ht="16.5" customHeight="1">
      <c r="A20" s="47" t="s">
        <v>168</v>
      </c>
      <c r="B20" s="144" t="s">
        <v>151</v>
      </c>
      <c r="C20" s="145"/>
      <c r="D20" s="145"/>
      <c r="E20" s="24">
        <v>50</v>
      </c>
      <c r="F20" s="12"/>
      <c r="G20" s="12"/>
    </row>
    <row r="21" spans="1:7" ht="16.5" customHeight="1">
      <c r="A21" s="47" t="s">
        <v>169</v>
      </c>
      <c r="B21" s="144" t="s">
        <v>445</v>
      </c>
      <c r="C21" s="145"/>
      <c r="D21" s="145"/>
      <c r="E21" s="24">
        <v>20</v>
      </c>
      <c r="F21" s="12">
        <v>20</v>
      </c>
      <c r="G21" s="12"/>
    </row>
    <row r="22" spans="1:7" ht="16.5" customHeight="1">
      <c r="A22" s="134"/>
      <c r="B22" s="134"/>
      <c r="C22" s="135"/>
      <c r="D22" s="7" t="s">
        <v>49</v>
      </c>
      <c r="E22" s="19">
        <v>100</v>
      </c>
      <c r="F22" s="7">
        <f>IF(SUM(F19:F21)&gt;100,100,SUM(F19:F21))</f>
        <v>70</v>
      </c>
      <c r="G22" s="7">
        <f>IF(SUM(G19:G21)&gt;100,100,SUM(G19:G21))</f>
        <v>0</v>
      </c>
    </row>
    <row r="23" spans="1:7" ht="32.25" customHeight="1">
      <c r="A23" s="48">
        <v>5</v>
      </c>
      <c r="B23" s="142" t="s">
        <v>288</v>
      </c>
      <c r="C23" s="142"/>
      <c r="D23" s="142"/>
      <c r="E23" s="130"/>
      <c r="F23" s="155"/>
      <c r="G23" s="59"/>
    </row>
    <row r="24" spans="1:7" ht="15.75" customHeight="1">
      <c r="A24" s="47" t="s">
        <v>194</v>
      </c>
      <c r="B24" s="145" t="s">
        <v>152</v>
      </c>
      <c r="C24" s="145"/>
      <c r="D24" s="145"/>
      <c r="E24" s="24">
        <v>50</v>
      </c>
      <c r="F24" s="12">
        <v>50</v>
      </c>
      <c r="G24" s="12"/>
    </row>
    <row r="25" spans="1:7" ht="15.75" customHeight="1">
      <c r="A25" s="47" t="s">
        <v>195</v>
      </c>
      <c r="B25" s="145" t="s">
        <v>153</v>
      </c>
      <c r="C25" s="145"/>
      <c r="D25" s="145"/>
      <c r="E25" s="24">
        <v>50</v>
      </c>
      <c r="F25" s="12"/>
      <c r="G25" s="12"/>
    </row>
    <row r="26" spans="1:7" ht="31.5" customHeight="1">
      <c r="A26" s="47" t="s">
        <v>196</v>
      </c>
      <c r="B26" s="144" t="s">
        <v>432</v>
      </c>
      <c r="C26" s="145"/>
      <c r="D26" s="145"/>
      <c r="E26" s="24">
        <v>80</v>
      </c>
      <c r="F26" s="12">
        <v>80</v>
      </c>
      <c r="G26" s="12"/>
    </row>
    <row r="27" spans="1:7" ht="16.5" customHeight="1">
      <c r="A27" s="134"/>
      <c r="B27" s="134"/>
      <c r="C27" s="135"/>
      <c r="D27" s="7" t="s">
        <v>49</v>
      </c>
      <c r="E27" s="19">
        <v>150</v>
      </c>
      <c r="F27" s="7">
        <f>IF(SUM(F24:F26)&gt;150,150,SUM(F24:F26))</f>
        <v>130</v>
      </c>
      <c r="G27" s="7">
        <f>IF(SUM(G24:G26)&gt;150,150,SUM(G24:G26))</f>
        <v>0</v>
      </c>
    </row>
    <row r="28" spans="1:7" ht="36" customHeight="1">
      <c r="A28" s="48">
        <v>6</v>
      </c>
      <c r="B28" s="142" t="s">
        <v>249</v>
      </c>
      <c r="C28" s="142"/>
      <c r="D28" s="142"/>
      <c r="E28" s="130"/>
      <c r="F28" s="155"/>
      <c r="G28" s="59"/>
    </row>
    <row r="29" spans="1:7" ht="15.75" customHeight="1">
      <c r="A29" s="47" t="s">
        <v>199</v>
      </c>
      <c r="B29" s="144" t="s">
        <v>263</v>
      </c>
      <c r="C29" s="145"/>
      <c r="D29" s="145"/>
      <c r="E29" s="24">
        <v>100</v>
      </c>
      <c r="F29" s="12"/>
      <c r="G29" s="12"/>
    </row>
    <row r="30" spans="1:7" ht="15.75" customHeight="1">
      <c r="A30" s="47" t="s">
        <v>200</v>
      </c>
      <c r="B30" s="144" t="s">
        <v>264</v>
      </c>
      <c r="C30" s="145"/>
      <c r="D30" s="145"/>
      <c r="E30" s="24">
        <v>100</v>
      </c>
      <c r="F30" s="12">
        <v>100</v>
      </c>
      <c r="G30" s="12"/>
    </row>
    <row r="31" spans="1:7" ht="15.75" customHeight="1">
      <c r="A31" s="47" t="s">
        <v>201</v>
      </c>
      <c r="B31" s="144" t="s">
        <v>446</v>
      </c>
      <c r="C31" s="145"/>
      <c r="D31" s="145"/>
      <c r="E31" s="24">
        <v>50</v>
      </c>
      <c r="F31" s="12"/>
      <c r="G31" s="12"/>
    </row>
    <row r="32" spans="1:7" ht="16.5" customHeight="1">
      <c r="A32" s="134"/>
      <c r="B32" s="134"/>
      <c r="C32" s="135"/>
      <c r="D32" s="7" t="s">
        <v>49</v>
      </c>
      <c r="E32" s="19">
        <v>200</v>
      </c>
      <c r="F32" s="7">
        <f>IF(SUM(F29:F31)&gt;200,200,SUM(F29:F31))</f>
        <v>100</v>
      </c>
      <c r="G32" s="7">
        <f>IF(SUM(G29:G31)&gt;200,200,SUM(G29:G31))</f>
        <v>0</v>
      </c>
    </row>
    <row r="33" spans="2:4" ht="12.75">
      <c r="B33" s="31"/>
      <c r="C33" s="31"/>
      <c r="D33" s="31"/>
    </row>
    <row r="35" spans="4:7" ht="78.75">
      <c r="D35" s="38" t="s">
        <v>154</v>
      </c>
      <c r="E35" s="38" t="s">
        <v>319</v>
      </c>
      <c r="F35" s="38" t="s">
        <v>53</v>
      </c>
      <c r="G35" s="38" t="s">
        <v>250</v>
      </c>
    </row>
    <row r="36" spans="4:7" ht="15.75">
      <c r="D36" s="35"/>
      <c r="E36" s="18">
        <v>1000</v>
      </c>
      <c r="F36" s="7">
        <f>F32+F27+F22+F17+F13+F8</f>
        <v>680</v>
      </c>
      <c r="G36" s="7">
        <f>G32+G27+G22+G17+G13+G8</f>
        <v>0</v>
      </c>
    </row>
  </sheetData>
  <sheetProtection password="EFFD" sheet="1" objects="1" scenarios="1" selectLockedCells="1"/>
  <mergeCells count="38">
    <mergeCell ref="E28:F28"/>
    <mergeCell ref="B29:D29"/>
    <mergeCell ref="B30:D30"/>
    <mergeCell ref="B31:D31"/>
    <mergeCell ref="B28:D28"/>
    <mergeCell ref="A32:C32"/>
    <mergeCell ref="B24:D24"/>
    <mergeCell ref="B25:D25"/>
    <mergeCell ref="A27:C27"/>
    <mergeCell ref="B18:D18"/>
    <mergeCell ref="E18:F18"/>
    <mergeCell ref="B19:D19"/>
    <mergeCell ref="B26:D26"/>
    <mergeCell ref="B23:D23"/>
    <mergeCell ref="E23:F23"/>
    <mergeCell ref="B20:D20"/>
    <mergeCell ref="A22:C22"/>
    <mergeCell ref="B21:D21"/>
    <mergeCell ref="E9:F9"/>
    <mergeCell ref="B12:D12"/>
    <mergeCell ref="B11:D11"/>
    <mergeCell ref="B15:D15"/>
    <mergeCell ref="A13:C13"/>
    <mergeCell ref="B14:D14"/>
    <mergeCell ref="E14:F14"/>
    <mergeCell ref="E2:F2"/>
    <mergeCell ref="B3:D3"/>
    <mergeCell ref="B4:D4"/>
    <mergeCell ref="B2:D2"/>
    <mergeCell ref="A17:C17"/>
    <mergeCell ref="B16:D16"/>
    <mergeCell ref="B1:D1"/>
    <mergeCell ref="A8:C8"/>
    <mergeCell ref="B10:D10"/>
    <mergeCell ref="B5:D5"/>
    <mergeCell ref="B7:D7"/>
    <mergeCell ref="B9:D9"/>
    <mergeCell ref="B6:D6"/>
  </mergeCells>
  <conditionalFormatting sqref="F36:G36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22:G22">
    <cfRule type="cellIs" priority="3" dxfId="1" operator="greaterThan" stopIfTrue="1">
      <formula>100</formula>
    </cfRule>
    <cfRule type="cellIs" priority="4" dxfId="0" operator="between" stopIfTrue="1">
      <formula>1</formula>
      <formula>100</formula>
    </cfRule>
  </conditionalFormatting>
  <conditionalFormatting sqref="F32:G32 F8:G8 F13:G13">
    <cfRule type="cellIs" priority="5" dxfId="1" operator="greaterThan" stopIfTrue="1">
      <formula>200</formula>
    </cfRule>
    <cfRule type="cellIs" priority="6" dxfId="0" operator="between" stopIfTrue="1">
      <formula>1</formula>
      <formula>200</formula>
    </cfRule>
  </conditionalFormatting>
  <conditionalFormatting sqref="F27:G27 F17:G17">
    <cfRule type="cellIs" priority="7" dxfId="1" operator="greaterThan" stopIfTrue="1">
      <formula>150</formula>
    </cfRule>
    <cfRule type="cellIs" priority="8" dxfId="0" operator="between" stopIfTrue="1">
      <formula>1</formula>
      <formula>150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2019-06-13T07:05:40Z</cp:lastPrinted>
  <dcterms:created xsi:type="dcterms:W3CDTF">2011-03-31T14:43:57Z</dcterms:created>
  <dcterms:modified xsi:type="dcterms:W3CDTF">2019-06-13T07:14:43Z</dcterms:modified>
  <cp:category/>
  <cp:version/>
  <cp:contentType/>
  <cp:contentStatus/>
</cp:coreProperties>
</file>